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san.tekguc\Dropbox\top incomes\İP5\yaygin_etki\"/>
    </mc:Choice>
  </mc:AlternateContent>
  <bookViews>
    <workbookView xWindow="615" yWindow="495" windowWidth="28185" windowHeight="15960"/>
  </bookViews>
  <sheets>
    <sheet name="Ozet" sheetId="29" r:id="rId1"/>
    <sheet name="WID" sheetId="5" r:id="rId2"/>
    <sheet name="Yuzde 5 Gelir" sheetId="1" r:id="rId3"/>
    <sheet name="Nufus" sheetId="4" r:id="rId4"/>
    <sheet name="GSYH" sheetId="3" r:id="rId5"/>
    <sheet name="2005" sheetId="12" r:id="rId6"/>
    <sheet name="2006" sheetId="13" r:id="rId7"/>
    <sheet name="2007" sheetId="14" r:id="rId8"/>
    <sheet name="2008" sheetId="15" r:id="rId9"/>
    <sheet name="2009" sheetId="16" r:id="rId10"/>
    <sheet name="2010" sheetId="17" r:id="rId11"/>
    <sheet name="2011" sheetId="18" r:id="rId12"/>
    <sheet name="2012" sheetId="19" r:id="rId13"/>
    <sheet name="2013" sheetId="20" r:id="rId14"/>
    <sheet name="2014" sheetId="21" r:id="rId15"/>
    <sheet name="2015" sheetId="22" r:id="rId16"/>
    <sheet name="2016" sheetId="23" r:id="rId17"/>
    <sheet name="2017" sheetId="24" r:id="rId18"/>
    <sheet name="2018" sheetId="25" r:id="rId19"/>
    <sheet name="2019" sheetId="26" r:id="rId20"/>
    <sheet name="2020" sheetId="27" r:id="rId21"/>
    <sheet name="2021" sheetId="28" r:id="rId22"/>
    <sheet name="2022" sheetId="30" r:id="rId23"/>
  </sheets>
  <definedNames>
    <definedName name="_xlnm.Print_Area" localSheetId="2">'Yuzde 5 Gelir'!$A$1:$W$80</definedName>
    <definedName name="_xlnm.Print_Titles" localSheetId="2">'Yuzde 5 Gelir'!$1:$4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2" l="1"/>
  <c r="O8" i="13"/>
  <c r="O8" i="14"/>
  <c r="O8" i="15"/>
  <c r="Z15" i="3"/>
  <c r="Y15" i="3"/>
  <c r="Y14" i="3"/>
  <c r="Z14" i="3" s="1"/>
  <c r="Z13" i="3"/>
  <c r="Y13" i="3"/>
  <c r="Y12" i="3"/>
  <c r="Z12" i="3" s="1"/>
  <c r="Z11" i="3"/>
  <c r="Y11" i="3"/>
  <c r="Y10" i="3"/>
  <c r="Z10" i="3" s="1"/>
  <c r="Z9" i="3"/>
  <c r="Y9" i="3"/>
  <c r="Y8" i="3"/>
  <c r="Z8" i="3" s="1"/>
  <c r="Z7" i="3"/>
  <c r="Y7" i="3"/>
  <c r="Y6" i="3"/>
  <c r="Z6" i="3" s="1"/>
  <c r="Z5" i="3"/>
  <c r="Y5" i="3"/>
  <c r="W15" i="3"/>
  <c r="W14" i="3"/>
  <c r="W13" i="3"/>
  <c r="W12" i="3"/>
  <c r="W11" i="3"/>
  <c r="W10" i="3"/>
  <c r="W9" i="3"/>
  <c r="W8" i="3"/>
  <c r="W7" i="3"/>
  <c r="W6" i="3"/>
  <c r="W5" i="3"/>
  <c r="P8" i="18"/>
  <c r="P8" i="17"/>
  <c r="B19" i="29" l="1"/>
  <c r="O10" i="12"/>
  <c r="O9" i="12"/>
  <c r="O7" i="12"/>
  <c r="O10" i="13"/>
  <c r="O9" i="13"/>
  <c r="O7" i="13"/>
  <c r="O10" i="14"/>
  <c r="O9" i="14"/>
  <c r="O7" i="14"/>
  <c r="P8" i="16"/>
  <c r="O10" i="15"/>
  <c r="O9" i="15"/>
  <c r="O7" i="15"/>
  <c r="O11" i="12" l="1"/>
  <c r="O11" i="13"/>
  <c r="O11" i="14"/>
  <c r="O11" i="15"/>
  <c r="O14" i="15" s="1"/>
  <c r="E20" i="29" s="1"/>
  <c r="P8" i="26"/>
  <c r="P10" i="26"/>
  <c r="Y18" i="3"/>
  <c r="D22" i="27"/>
  <c r="J22" i="26"/>
  <c r="G22" i="26"/>
  <c r="D22" i="26"/>
  <c r="J22" i="25"/>
  <c r="D22" i="25"/>
  <c r="J22" i="24"/>
  <c r="D22" i="24"/>
  <c r="J22" i="23"/>
  <c r="J22" i="22"/>
  <c r="D22" i="22"/>
  <c r="E22" i="22"/>
  <c r="J22" i="21"/>
  <c r="G22" i="21"/>
  <c r="D22" i="21"/>
  <c r="D22" i="20"/>
  <c r="J22" i="19"/>
  <c r="E22" i="19"/>
  <c r="D22" i="19"/>
  <c r="J22" i="18"/>
  <c r="D22" i="18"/>
  <c r="J22" i="17"/>
  <c r="D22" i="17"/>
  <c r="O14" i="22"/>
  <c r="J22" i="15"/>
  <c r="D22" i="15"/>
  <c r="E22" i="14"/>
  <c r="D22" i="14"/>
  <c r="J22" i="13"/>
  <c r="G22" i="13"/>
  <c r="J22" i="12"/>
  <c r="G22" i="12"/>
  <c r="O14" i="12" l="1"/>
  <c r="B20" i="29" s="1"/>
  <c r="O12" i="12"/>
  <c r="O12" i="13"/>
  <c r="O13" i="13" s="1"/>
  <c r="O14" i="13"/>
  <c r="C20" i="29" s="1"/>
  <c r="O14" i="14"/>
  <c r="D20" i="29" s="1"/>
  <c r="O12" i="14"/>
  <c r="O12" i="15"/>
  <c r="T11" i="29"/>
  <c r="O13" i="14" l="1"/>
  <c r="R20" i="14"/>
  <c r="S20" i="14" s="1"/>
  <c r="R17" i="14"/>
  <c r="S17" i="14" s="1"/>
  <c r="R14" i="14"/>
  <c r="S14" i="14" s="1"/>
  <c r="R7" i="14"/>
  <c r="S7" i="14" s="1"/>
  <c r="R4" i="14"/>
  <c r="S4" i="14" s="1"/>
  <c r="R16" i="14"/>
  <c r="S16" i="14" s="1"/>
  <c r="R13" i="14"/>
  <c r="S13" i="14" s="1"/>
  <c r="R10" i="14"/>
  <c r="S10" i="14" s="1"/>
  <c r="R3" i="14"/>
  <c r="S3" i="14" s="1"/>
  <c r="R12" i="14"/>
  <c r="S12" i="14" s="1"/>
  <c r="R6" i="14"/>
  <c r="S6" i="14" s="1"/>
  <c r="R21" i="14"/>
  <c r="S21" i="14" s="1"/>
  <c r="R8" i="14"/>
  <c r="S8" i="14" s="1"/>
  <c r="R5" i="14"/>
  <c r="S5" i="14" s="1"/>
  <c r="R19" i="14"/>
  <c r="S19" i="14" s="1"/>
  <c r="R15" i="14"/>
  <c r="S15" i="14" s="1"/>
  <c r="R9" i="14"/>
  <c r="S9" i="14" s="1"/>
  <c r="R18" i="14"/>
  <c r="S18" i="14" s="1"/>
  <c r="R11" i="14"/>
  <c r="S11" i="14" s="1"/>
  <c r="R2" i="14"/>
  <c r="O13" i="15"/>
  <c r="R20" i="15"/>
  <c r="S20" i="15" s="1"/>
  <c r="R12" i="15"/>
  <c r="S12" i="15" s="1"/>
  <c r="R4" i="15"/>
  <c r="S4" i="15" s="1"/>
  <c r="R9" i="15"/>
  <c r="S9" i="15" s="1"/>
  <c r="R3" i="15"/>
  <c r="S3" i="15" s="1"/>
  <c r="R8" i="15"/>
  <c r="S8" i="15" s="1"/>
  <c r="R18" i="15"/>
  <c r="S18" i="15" s="1"/>
  <c r="R13" i="15"/>
  <c r="S13" i="15" s="1"/>
  <c r="R7" i="15"/>
  <c r="S7" i="15" s="1"/>
  <c r="R2" i="15"/>
  <c r="R19" i="15"/>
  <c r="S19" i="15" s="1"/>
  <c r="R17" i="15"/>
  <c r="S17" i="15" s="1"/>
  <c r="R14" i="15"/>
  <c r="S14" i="15" s="1"/>
  <c r="R11" i="15"/>
  <c r="S11" i="15" s="1"/>
  <c r="R6" i="15"/>
  <c r="S6" i="15" s="1"/>
  <c r="R16" i="15"/>
  <c r="S16" i="15" s="1"/>
  <c r="R21" i="15"/>
  <c r="S21" i="15" s="1"/>
  <c r="R15" i="15"/>
  <c r="S15" i="15" s="1"/>
  <c r="R10" i="15"/>
  <c r="S10" i="15" s="1"/>
  <c r="R5" i="15"/>
  <c r="S5" i="15" s="1"/>
  <c r="R18" i="12"/>
  <c r="S18" i="12" s="1"/>
  <c r="R15" i="12"/>
  <c r="S15" i="12" s="1"/>
  <c r="R12" i="12"/>
  <c r="S12" i="12" s="1"/>
  <c r="R9" i="12"/>
  <c r="S9" i="12" s="1"/>
  <c r="R2" i="12"/>
  <c r="R20" i="12"/>
  <c r="S20" i="12" s="1"/>
  <c r="R17" i="12"/>
  <c r="S17" i="12" s="1"/>
  <c r="R10" i="12"/>
  <c r="S10" i="12" s="1"/>
  <c r="R7" i="12"/>
  <c r="S7" i="12" s="1"/>
  <c r="R4" i="12"/>
  <c r="S4" i="12" s="1"/>
  <c r="R19" i="12"/>
  <c r="S19" i="12" s="1"/>
  <c r="R16" i="12"/>
  <c r="S16" i="12" s="1"/>
  <c r="R13" i="12"/>
  <c r="S13" i="12" s="1"/>
  <c r="R6" i="12"/>
  <c r="S6" i="12" s="1"/>
  <c r="R3" i="12"/>
  <c r="S3" i="12" s="1"/>
  <c r="O13" i="12"/>
  <c r="R21" i="12"/>
  <c r="S21" i="12" s="1"/>
  <c r="R14" i="12"/>
  <c r="S14" i="12" s="1"/>
  <c r="R11" i="12"/>
  <c r="S11" i="12" s="1"/>
  <c r="R8" i="12"/>
  <c r="S8" i="12" s="1"/>
  <c r="R5" i="12"/>
  <c r="S5" i="12" s="1"/>
  <c r="R20" i="13"/>
  <c r="S20" i="13" s="1"/>
  <c r="R17" i="13"/>
  <c r="S17" i="13" s="1"/>
  <c r="R14" i="13"/>
  <c r="S14" i="13" s="1"/>
  <c r="R7" i="13"/>
  <c r="S7" i="13" s="1"/>
  <c r="R4" i="13"/>
  <c r="S4" i="13" s="1"/>
  <c r="R19" i="13"/>
  <c r="S19" i="13" s="1"/>
  <c r="R16" i="13"/>
  <c r="S16" i="13" s="1"/>
  <c r="R13" i="13"/>
  <c r="S13" i="13" s="1"/>
  <c r="R10" i="13"/>
  <c r="S10" i="13" s="1"/>
  <c r="R3" i="13"/>
  <c r="S3" i="13" s="1"/>
  <c r="R15" i="13"/>
  <c r="S15" i="13" s="1"/>
  <c r="R12" i="13"/>
  <c r="S12" i="13" s="1"/>
  <c r="R9" i="13"/>
  <c r="S9" i="13" s="1"/>
  <c r="R6" i="13"/>
  <c r="S6" i="13" s="1"/>
  <c r="R21" i="13"/>
  <c r="S21" i="13" s="1"/>
  <c r="R18" i="13"/>
  <c r="S18" i="13" s="1"/>
  <c r="R11" i="13"/>
  <c r="S11" i="13" s="1"/>
  <c r="R8" i="13"/>
  <c r="S8" i="13" s="1"/>
  <c r="R5" i="13"/>
  <c r="S5" i="13" s="1"/>
  <c r="R2" i="13"/>
  <c r="O10" i="30"/>
  <c r="O9" i="30"/>
  <c r="O8" i="30"/>
  <c r="O7" i="30"/>
  <c r="O11" i="30" s="1"/>
  <c r="O10" i="28"/>
  <c r="O9" i="28"/>
  <c r="O8" i="28"/>
  <c r="O11" i="28" s="1"/>
  <c r="O7" i="28"/>
  <c r="O10" i="27"/>
  <c r="O9" i="27"/>
  <c r="O8" i="27"/>
  <c r="O7" i="27"/>
  <c r="O11" i="27" s="1"/>
  <c r="O7" i="26"/>
  <c r="O8" i="26"/>
  <c r="O9" i="26"/>
  <c r="O10" i="26"/>
  <c r="O10" i="25"/>
  <c r="O9" i="25"/>
  <c r="O11" i="25" s="1"/>
  <c r="O8" i="25"/>
  <c r="O7" i="25"/>
  <c r="O10" i="24"/>
  <c r="O9" i="24"/>
  <c r="O8" i="24"/>
  <c r="O7" i="24"/>
  <c r="O11" i="24" s="1"/>
  <c r="O10" i="23"/>
  <c r="O11" i="23" s="1"/>
  <c r="O9" i="23"/>
  <c r="O8" i="23"/>
  <c r="O7" i="23"/>
  <c r="O10" i="22"/>
  <c r="O9" i="22"/>
  <c r="O8" i="22"/>
  <c r="O11" i="22" s="1"/>
  <c r="O7" i="22"/>
  <c r="O10" i="21"/>
  <c r="O9" i="21"/>
  <c r="O8" i="21"/>
  <c r="O7" i="21"/>
  <c r="O11" i="21" s="1"/>
  <c r="O10" i="20"/>
  <c r="O9" i="20"/>
  <c r="O8" i="20"/>
  <c r="O7" i="20"/>
  <c r="O10" i="19"/>
  <c r="O9" i="19"/>
  <c r="O8" i="19"/>
  <c r="O7" i="19"/>
  <c r="O10" i="18"/>
  <c r="O9" i="18"/>
  <c r="O8" i="18"/>
  <c r="O7" i="18"/>
  <c r="O10" i="17"/>
  <c r="O9" i="17"/>
  <c r="O8" i="17"/>
  <c r="O7" i="17"/>
  <c r="O10" i="16"/>
  <c r="O9" i="16"/>
  <c r="O8" i="16"/>
  <c r="O7" i="16"/>
  <c r="O11" i="16" s="1"/>
  <c r="Z28" i="3"/>
  <c r="Z22" i="3"/>
  <c r="Z20" i="3"/>
  <c r="W29" i="3"/>
  <c r="W28" i="3"/>
  <c r="W27" i="3"/>
  <c r="W26" i="3"/>
  <c r="W25" i="3"/>
  <c r="W24" i="3"/>
  <c r="W23" i="3"/>
  <c r="W22" i="3"/>
  <c r="W21" i="3"/>
  <c r="W20" i="3"/>
  <c r="W19" i="3"/>
  <c r="W18" i="3"/>
  <c r="W17" i="3"/>
  <c r="W16" i="3"/>
  <c r="Y28" i="3"/>
  <c r="Y26" i="3"/>
  <c r="Z26" i="3" s="1"/>
  <c r="Y22" i="3"/>
  <c r="Y20" i="3"/>
  <c r="Y19" i="3"/>
  <c r="Z19" i="3" s="1"/>
  <c r="R7" i="3"/>
  <c r="S7" i="3"/>
  <c r="R8" i="3"/>
  <c r="S8" i="3"/>
  <c r="T8" i="3"/>
  <c r="R9" i="3"/>
  <c r="T9" i="3" s="1"/>
  <c r="R10" i="3"/>
  <c r="S10" i="3" s="1"/>
  <c r="R11" i="3"/>
  <c r="S11" i="3"/>
  <c r="R12" i="3"/>
  <c r="S12" i="3" s="1"/>
  <c r="R13" i="3"/>
  <c r="S13" i="3"/>
  <c r="R14" i="3"/>
  <c r="T15" i="3" s="1"/>
  <c r="R15" i="3"/>
  <c r="S15" i="3" s="1"/>
  <c r="R16" i="3"/>
  <c r="S16" i="3" s="1"/>
  <c r="R17" i="3"/>
  <c r="Y17" i="3" s="1"/>
  <c r="Z17" i="3" s="1"/>
  <c r="S17" i="3"/>
  <c r="R18" i="3"/>
  <c r="S18" i="3" s="1"/>
  <c r="R19" i="3"/>
  <c r="S19" i="3"/>
  <c r="R20" i="3"/>
  <c r="S20" i="3" s="1"/>
  <c r="R21" i="3"/>
  <c r="Y21" i="3" s="1"/>
  <c r="Z21" i="3" s="1"/>
  <c r="R22" i="3"/>
  <c r="T22" i="3"/>
  <c r="R23" i="3"/>
  <c r="Y23" i="3" s="1"/>
  <c r="Z23" i="3" s="1"/>
  <c r="R24" i="3"/>
  <c r="S24" i="3" s="1"/>
  <c r="R25" i="3"/>
  <c r="T25" i="3" s="1"/>
  <c r="R26" i="3"/>
  <c r="S26" i="3" s="1"/>
  <c r="R27" i="3"/>
  <c r="Y27" i="3" s="1"/>
  <c r="Z27" i="3" s="1"/>
  <c r="S27" i="3"/>
  <c r="R28" i="3"/>
  <c r="S28" i="3" s="1"/>
  <c r="R29" i="3"/>
  <c r="S29" i="3" s="1"/>
  <c r="R6" i="3"/>
  <c r="S6" i="3" s="1"/>
  <c r="R5" i="3"/>
  <c r="S5" i="3" s="1"/>
  <c r="R22" i="14" l="1"/>
  <c r="S2" i="14"/>
  <c r="S2" i="15"/>
  <c r="R22" i="15"/>
  <c r="S2" i="12"/>
  <c r="R22" i="12"/>
  <c r="R22" i="13"/>
  <c r="S2" i="13"/>
  <c r="S22" i="13" s="1"/>
  <c r="T2" i="13" s="1"/>
  <c r="U2" i="13" s="1"/>
  <c r="V2" i="13" s="1"/>
  <c r="T6" i="3"/>
  <c r="Y16" i="3"/>
  <c r="Z16" i="3" s="1"/>
  <c r="Y24" i="3"/>
  <c r="Z24" i="3" s="1"/>
  <c r="S23" i="3"/>
  <c r="T14" i="3"/>
  <c r="S9" i="3"/>
  <c r="Y25" i="3"/>
  <c r="Z25" i="3" s="1"/>
  <c r="Z18" i="3"/>
  <c r="T23" i="3"/>
  <c r="T17" i="3"/>
  <c r="S25" i="3"/>
  <c r="S21" i="3"/>
  <c r="T16" i="3"/>
  <c r="Y29" i="3"/>
  <c r="Z29" i="3" s="1"/>
  <c r="T24" i="3"/>
  <c r="T7" i="3"/>
  <c r="O11" i="26"/>
  <c r="O11" i="20"/>
  <c r="O11" i="19"/>
  <c r="O11" i="18"/>
  <c r="O11" i="17"/>
  <c r="T27" i="3"/>
  <c r="S22" i="3"/>
  <c r="T19" i="3"/>
  <c r="S14" i="3"/>
  <c r="T11" i="3"/>
  <c r="T29" i="3"/>
  <c r="T21" i="3"/>
  <c r="T13" i="3"/>
  <c r="T26" i="3"/>
  <c r="T10" i="3"/>
  <c r="T18" i="3"/>
  <c r="T28" i="3"/>
  <c r="T20" i="3"/>
  <c r="T12" i="3"/>
  <c r="D21" i="12"/>
  <c r="D20" i="12"/>
  <c r="D19" i="12"/>
  <c r="D18" i="12"/>
  <c r="D17" i="12"/>
  <c r="D16" i="12"/>
  <c r="D15" i="12"/>
  <c r="D14" i="12"/>
  <c r="D13" i="12"/>
  <c r="D12" i="12"/>
  <c r="D11" i="12"/>
  <c r="D10" i="12"/>
  <c r="D9" i="12"/>
  <c r="D8" i="12"/>
  <c r="D7" i="12"/>
  <c r="D6" i="12"/>
  <c r="D5" i="12"/>
  <c r="D4" i="12"/>
  <c r="D3" i="12"/>
  <c r="D2" i="12"/>
  <c r="C2" i="12"/>
  <c r="C21" i="12"/>
  <c r="C20" i="12"/>
  <c r="C19" i="12"/>
  <c r="C18" i="12"/>
  <c r="C17" i="12"/>
  <c r="C16" i="12"/>
  <c r="C15" i="12"/>
  <c r="C14" i="12"/>
  <c r="C13" i="12"/>
  <c r="C12" i="12"/>
  <c r="C11" i="12"/>
  <c r="C10" i="12"/>
  <c r="C22" i="12" s="1"/>
  <c r="C9" i="12"/>
  <c r="C8" i="12"/>
  <c r="C7" i="12"/>
  <c r="C6" i="12"/>
  <c r="C5" i="12"/>
  <c r="C4" i="12"/>
  <c r="C3" i="12"/>
  <c r="O1" i="12"/>
  <c r="O3" i="12" s="1"/>
  <c r="O4" i="12"/>
  <c r="S22" i="14" l="1"/>
  <c r="T2" i="14" s="1"/>
  <c r="U2" i="14" s="1"/>
  <c r="V2" i="14" s="1"/>
  <c r="S22" i="15"/>
  <c r="T2" i="15"/>
  <c r="U2" i="15" s="1"/>
  <c r="V2" i="15" s="1"/>
  <c r="S22" i="12"/>
  <c r="T2" i="12" s="1"/>
  <c r="U2" i="12" s="1"/>
  <c r="V2" i="12" s="1"/>
  <c r="T7" i="13"/>
  <c r="T20" i="13"/>
  <c r="T14" i="13"/>
  <c r="T4" i="13"/>
  <c r="T17" i="13"/>
  <c r="T13" i="13"/>
  <c r="T16" i="13"/>
  <c r="T12" i="13"/>
  <c r="T9" i="13"/>
  <c r="T15" i="13"/>
  <c r="T5" i="13"/>
  <c r="T18" i="13"/>
  <c r="T19" i="13"/>
  <c r="T6" i="13"/>
  <c r="T8" i="13"/>
  <c r="T21" i="13"/>
  <c r="T10" i="13"/>
  <c r="T11" i="13"/>
  <c r="T3" i="13"/>
  <c r="U3" i="13" s="1"/>
  <c r="V3" i="13" s="1"/>
  <c r="D22" i="12"/>
  <c r="G10" i="12"/>
  <c r="G3" i="12"/>
  <c r="H3" i="12" s="1"/>
  <c r="I3" i="12" s="1"/>
  <c r="G7" i="12"/>
  <c r="G11" i="12"/>
  <c r="G15" i="12"/>
  <c r="G19" i="12"/>
  <c r="G21" i="12"/>
  <c r="G18" i="12"/>
  <c r="G17" i="12"/>
  <c r="G13" i="12"/>
  <c r="G9" i="12"/>
  <c r="G5" i="12"/>
  <c r="G14" i="12"/>
  <c r="G6" i="12"/>
  <c r="G4" i="12"/>
  <c r="H4" i="12" s="1"/>
  <c r="I4" i="12" s="1"/>
  <c r="G8" i="12"/>
  <c r="G12" i="12"/>
  <c r="G16" i="12"/>
  <c r="G20" i="12"/>
  <c r="G2" i="12"/>
  <c r="H2" i="12" s="1"/>
  <c r="I2" i="12" s="1"/>
  <c r="O5" i="12"/>
  <c r="E3" i="12" s="1"/>
  <c r="F3" i="12" s="1"/>
  <c r="O6" i="12"/>
  <c r="D3" i="30"/>
  <c r="D4" i="30"/>
  <c r="D5" i="30"/>
  <c r="D6" i="30"/>
  <c r="D7" i="30"/>
  <c r="D8" i="30"/>
  <c r="D9" i="30"/>
  <c r="D10" i="30"/>
  <c r="D11" i="30"/>
  <c r="D12" i="30"/>
  <c r="D13" i="30"/>
  <c r="D14" i="30"/>
  <c r="D15" i="30"/>
  <c r="D16" i="30"/>
  <c r="D17" i="30"/>
  <c r="D18" i="30"/>
  <c r="D19" i="30"/>
  <c r="D20" i="30"/>
  <c r="D21" i="30"/>
  <c r="D22" i="30"/>
  <c r="D2" i="30"/>
  <c r="O4" i="30"/>
  <c r="O4" i="25"/>
  <c r="T12" i="14" l="1"/>
  <c r="T19" i="14"/>
  <c r="T9" i="14"/>
  <c r="T20" i="14"/>
  <c r="T18" i="14"/>
  <c r="T15" i="14"/>
  <c r="T21" i="14"/>
  <c r="T5" i="14"/>
  <c r="T3" i="14"/>
  <c r="U3" i="14" s="1"/>
  <c r="V3" i="14" s="1"/>
  <c r="T6" i="14"/>
  <c r="T10" i="14"/>
  <c r="T17" i="14"/>
  <c r="T14" i="14"/>
  <c r="T7" i="14"/>
  <c r="T13" i="14"/>
  <c r="T8" i="14"/>
  <c r="T11" i="14"/>
  <c r="T16" i="14"/>
  <c r="T4" i="14"/>
  <c r="T18" i="15"/>
  <c r="T6" i="15"/>
  <c r="T7" i="15"/>
  <c r="T19" i="15"/>
  <c r="T16" i="15"/>
  <c r="T15" i="15"/>
  <c r="T20" i="15"/>
  <c r="T13" i="15"/>
  <c r="T14" i="15"/>
  <c r="T10" i="15"/>
  <c r="T5" i="15"/>
  <c r="T4" i="15"/>
  <c r="U4" i="15" s="1"/>
  <c r="V4" i="15" s="1"/>
  <c r="T12" i="15"/>
  <c r="T3" i="15"/>
  <c r="U3" i="15" s="1"/>
  <c r="V3" i="15" s="1"/>
  <c r="T11" i="15"/>
  <c r="T17" i="15"/>
  <c r="T21" i="15"/>
  <c r="T8" i="15"/>
  <c r="T9" i="15"/>
  <c r="T14" i="12"/>
  <c r="T8" i="12"/>
  <c r="T11" i="12"/>
  <c r="T12" i="12"/>
  <c r="T15" i="12"/>
  <c r="T7" i="12"/>
  <c r="T16" i="12"/>
  <c r="T6" i="12"/>
  <c r="T5" i="12"/>
  <c r="T10" i="12"/>
  <c r="T19" i="12"/>
  <c r="T4" i="12"/>
  <c r="T21" i="12"/>
  <c r="T9" i="12"/>
  <c r="T17" i="12"/>
  <c r="T20" i="12"/>
  <c r="T13" i="12"/>
  <c r="T18" i="12"/>
  <c r="T3" i="12"/>
  <c r="U3" i="12" s="1"/>
  <c r="V3" i="12" s="1"/>
  <c r="U4" i="13"/>
  <c r="H5" i="12"/>
  <c r="I5" i="12" s="1"/>
  <c r="E13" i="12"/>
  <c r="F13" i="12" s="1"/>
  <c r="E5" i="12"/>
  <c r="F5" i="12" s="1"/>
  <c r="E11" i="12"/>
  <c r="F11" i="12" s="1"/>
  <c r="E2" i="12"/>
  <c r="F2" i="12" s="1"/>
  <c r="E19" i="12"/>
  <c r="F19" i="12" s="1"/>
  <c r="E15" i="12"/>
  <c r="F15" i="12" s="1"/>
  <c r="E10" i="12"/>
  <c r="F10" i="12" s="1"/>
  <c r="E6" i="12"/>
  <c r="F6" i="12" s="1"/>
  <c r="E16" i="12"/>
  <c r="F16" i="12" s="1"/>
  <c r="E18" i="12"/>
  <c r="F18" i="12" s="1"/>
  <c r="E14" i="12"/>
  <c r="F14" i="12" s="1"/>
  <c r="E9" i="12"/>
  <c r="F9" i="12" s="1"/>
  <c r="E4" i="12"/>
  <c r="F4" i="12" s="1"/>
  <c r="E17" i="12"/>
  <c r="F17" i="12" s="1"/>
  <c r="E8" i="12"/>
  <c r="F8" i="12" s="1"/>
  <c r="E12" i="12"/>
  <c r="F12" i="12" s="1"/>
  <c r="E20" i="12"/>
  <c r="F20" i="12" s="1"/>
  <c r="E7" i="12"/>
  <c r="F7" i="12" s="1"/>
  <c r="E21" i="12"/>
  <c r="F21" i="12" s="1"/>
  <c r="H6" i="12"/>
  <c r="I6" i="12" s="1"/>
  <c r="O4" i="24"/>
  <c r="O4" i="23"/>
  <c r="O4" i="22"/>
  <c r="O4" i="21"/>
  <c r="O4" i="20"/>
  <c r="O4" i="19"/>
  <c r="O4" i="18"/>
  <c r="O4" i="17"/>
  <c r="O4" i="16"/>
  <c r="O4" i="15"/>
  <c r="O4" i="14"/>
  <c r="O4" i="13"/>
  <c r="O4" i="28"/>
  <c r="O4" i="27"/>
  <c r="O4" i="26"/>
  <c r="U4" i="14" l="1"/>
  <c r="V4" i="14" s="1"/>
  <c r="U5" i="15"/>
  <c r="V5" i="15" s="1"/>
  <c r="U4" i="12"/>
  <c r="V4" i="12" s="1"/>
  <c r="V4" i="13"/>
  <c r="U5" i="13"/>
  <c r="H7" i="12"/>
  <c r="I7" i="12" s="1"/>
  <c r="E22" i="12"/>
  <c r="F22" i="12"/>
  <c r="J2" i="12" s="1"/>
  <c r="K2" i="12" s="1"/>
  <c r="L2" i="12" s="1"/>
  <c r="H8" i="12"/>
  <c r="F6" i="4"/>
  <c r="O2" i="14" s="1"/>
  <c r="U5" i="14" l="1"/>
  <c r="U6" i="15"/>
  <c r="U5" i="12"/>
  <c r="V5" i="12" s="1"/>
  <c r="U6" i="12"/>
  <c r="V5" i="13"/>
  <c r="U6" i="13"/>
  <c r="I8" i="12"/>
  <c r="H9" i="12"/>
  <c r="J17" i="12"/>
  <c r="J6" i="12"/>
  <c r="J14" i="12"/>
  <c r="J9" i="12"/>
  <c r="J5" i="12"/>
  <c r="J20" i="12"/>
  <c r="J10" i="12"/>
  <c r="J21" i="12"/>
  <c r="J13" i="12"/>
  <c r="J16" i="12"/>
  <c r="J18" i="12"/>
  <c r="J4" i="12"/>
  <c r="J12" i="12"/>
  <c r="J8" i="12"/>
  <c r="J11" i="12"/>
  <c r="J15" i="12"/>
  <c r="J3" i="12"/>
  <c r="K3" i="12" s="1"/>
  <c r="L3" i="12" s="1"/>
  <c r="J7" i="12"/>
  <c r="J19" i="12"/>
  <c r="D3" i="27"/>
  <c r="D4" i="27"/>
  <c r="D5" i="27"/>
  <c r="D6" i="27"/>
  <c r="D7" i="27"/>
  <c r="D8" i="27"/>
  <c r="D9" i="27"/>
  <c r="D10" i="27"/>
  <c r="D11" i="27"/>
  <c r="D12" i="27"/>
  <c r="D13" i="27"/>
  <c r="D14" i="27"/>
  <c r="D15" i="27"/>
  <c r="D16" i="27"/>
  <c r="D17" i="27"/>
  <c r="D18" i="27"/>
  <c r="D19" i="27"/>
  <c r="D20" i="27"/>
  <c r="D21" i="27"/>
  <c r="D2" i="27"/>
  <c r="O1" i="26"/>
  <c r="D3" i="26"/>
  <c r="D4" i="26"/>
  <c r="D5" i="26"/>
  <c r="D6" i="26"/>
  <c r="D7" i="26"/>
  <c r="D8" i="26"/>
  <c r="D9" i="26"/>
  <c r="D10" i="26"/>
  <c r="D11" i="26"/>
  <c r="D12" i="26"/>
  <c r="D13" i="26"/>
  <c r="D14" i="26"/>
  <c r="D15" i="26"/>
  <c r="D16" i="26"/>
  <c r="D17" i="26"/>
  <c r="D18" i="26"/>
  <c r="D19" i="26"/>
  <c r="D20" i="26"/>
  <c r="D21" i="26"/>
  <c r="D2" i="26"/>
  <c r="V5" i="14" l="1"/>
  <c r="U6" i="14"/>
  <c r="V6" i="15"/>
  <c r="U7" i="15"/>
  <c r="V6" i="12"/>
  <c r="U7" i="12"/>
  <c r="V6" i="13"/>
  <c r="U7" i="13"/>
  <c r="B43" i="26"/>
  <c r="B35" i="26"/>
  <c r="B50" i="26"/>
  <c r="B42" i="26"/>
  <c r="B34" i="26"/>
  <c r="B38" i="26"/>
  <c r="B45" i="26"/>
  <c r="B37" i="26"/>
  <c r="B32" i="26"/>
  <c r="B44" i="26"/>
  <c r="B36" i="26"/>
  <c r="B33" i="26"/>
  <c r="B46" i="26"/>
  <c r="B51" i="26"/>
  <c r="B49" i="26"/>
  <c r="B41" i="26"/>
  <c r="B48" i="26"/>
  <c r="B40" i="26"/>
  <c r="B47" i="26"/>
  <c r="B39" i="26"/>
  <c r="K4" i="12"/>
  <c r="L4" i="12" s="1"/>
  <c r="I9" i="12"/>
  <c r="H10" i="12"/>
  <c r="O1" i="25"/>
  <c r="D3" i="25"/>
  <c r="D4" i="25"/>
  <c r="D5" i="25"/>
  <c r="D6" i="25"/>
  <c r="D7" i="25"/>
  <c r="D8" i="25"/>
  <c r="D9" i="25"/>
  <c r="D10" i="25"/>
  <c r="D11" i="25"/>
  <c r="D12" i="25"/>
  <c r="D13" i="25"/>
  <c r="D14" i="25"/>
  <c r="D15" i="25"/>
  <c r="D16" i="25"/>
  <c r="D17" i="25"/>
  <c r="D18" i="25"/>
  <c r="D19" i="25"/>
  <c r="D20" i="25"/>
  <c r="D21" i="25"/>
  <c r="D2" i="25"/>
  <c r="O1" i="24"/>
  <c r="D3" i="24"/>
  <c r="D4" i="24"/>
  <c r="D5" i="24"/>
  <c r="D6" i="24"/>
  <c r="D7" i="24"/>
  <c r="D8" i="24"/>
  <c r="D9" i="24"/>
  <c r="D10" i="24"/>
  <c r="D11" i="24"/>
  <c r="D12" i="24"/>
  <c r="D13" i="24"/>
  <c r="D14" i="24"/>
  <c r="D15" i="24"/>
  <c r="D16" i="24"/>
  <c r="D17" i="24"/>
  <c r="D18" i="24"/>
  <c r="D19" i="24"/>
  <c r="D20" i="24"/>
  <c r="D21" i="24"/>
  <c r="D2" i="24"/>
  <c r="D3" i="23"/>
  <c r="D4" i="23"/>
  <c r="D5" i="23"/>
  <c r="D6" i="23"/>
  <c r="D7" i="23"/>
  <c r="D8" i="23"/>
  <c r="D9" i="23"/>
  <c r="D10" i="23"/>
  <c r="D11" i="23"/>
  <c r="D12" i="23"/>
  <c r="D13" i="23"/>
  <c r="D14" i="23"/>
  <c r="D15" i="23"/>
  <c r="D16" i="23"/>
  <c r="D17" i="23"/>
  <c r="D18" i="23"/>
  <c r="D19" i="23"/>
  <c r="D20" i="23"/>
  <c r="D21" i="23"/>
  <c r="D2" i="23"/>
  <c r="O1" i="23"/>
  <c r="D3" i="22"/>
  <c r="D4" i="22"/>
  <c r="D5" i="22"/>
  <c r="D6" i="22"/>
  <c r="D7" i="22"/>
  <c r="D8" i="22"/>
  <c r="D9" i="22"/>
  <c r="D10" i="22"/>
  <c r="D11" i="22"/>
  <c r="D12" i="22"/>
  <c r="D13" i="22"/>
  <c r="D14" i="22"/>
  <c r="D15" i="22"/>
  <c r="D16" i="22"/>
  <c r="D17" i="22"/>
  <c r="D18" i="22"/>
  <c r="D19" i="22"/>
  <c r="D20" i="22"/>
  <c r="D21" i="22"/>
  <c r="D2" i="22"/>
  <c r="O1" i="22"/>
  <c r="O1" i="21"/>
  <c r="D3" i="21"/>
  <c r="D4" i="21"/>
  <c r="D5" i="21"/>
  <c r="D6" i="21"/>
  <c r="D7" i="21"/>
  <c r="D8" i="21"/>
  <c r="D9" i="21"/>
  <c r="D10" i="21"/>
  <c r="D11" i="21"/>
  <c r="D12" i="21"/>
  <c r="D13" i="21"/>
  <c r="D14" i="21"/>
  <c r="D15" i="21"/>
  <c r="D16" i="21"/>
  <c r="D17" i="21"/>
  <c r="D18" i="21"/>
  <c r="D19" i="21"/>
  <c r="D20" i="21"/>
  <c r="D21" i="21"/>
  <c r="D2" i="21"/>
  <c r="O1" i="20"/>
  <c r="D3" i="20"/>
  <c r="D4" i="20"/>
  <c r="D5" i="20"/>
  <c r="D6" i="20"/>
  <c r="D7" i="20"/>
  <c r="D8" i="20"/>
  <c r="D9" i="20"/>
  <c r="D10" i="20"/>
  <c r="D11" i="20"/>
  <c r="D12" i="20"/>
  <c r="D13" i="20"/>
  <c r="D14" i="20"/>
  <c r="D15" i="20"/>
  <c r="D16" i="20"/>
  <c r="D17" i="20"/>
  <c r="D18" i="20"/>
  <c r="D19" i="20"/>
  <c r="D20" i="20"/>
  <c r="D21" i="20"/>
  <c r="D2" i="20"/>
  <c r="D3" i="19"/>
  <c r="D4" i="19"/>
  <c r="D5" i="19"/>
  <c r="D6" i="19"/>
  <c r="D7" i="19"/>
  <c r="D8" i="19"/>
  <c r="D9" i="19"/>
  <c r="D10" i="19"/>
  <c r="D11" i="19"/>
  <c r="D12" i="19"/>
  <c r="D13" i="19"/>
  <c r="D14" i="19"/>
  <c r="D15" i="19"/>
  <c r="D16" i="19"/>
  <c r="D17" i="19"/>
  <c r="D18" i="19"/>
  <c r="D19" i="19"/>
  <c r="D20" i="19"/>
  <c r="D21" i="19"/>
  <c r="D2" i="19"/>
  <c r="O1" i="19"/>
  <c r="O1" i="18"/>
  <c r="D3" i="18"/>
  <c r="D4" i="18"/>
  <c r="D5" i="18"/>
  <c r="D6" i="18"/>
  <c r="D7" i="18"/>
  <c r="D8" i="18"/>
  <c r="D9" i="18"/>
  <c r="D10" i="18"/>
  <c r="D11" i="18"/>
  <c r="D12" i="18"/>
  <c r="D13" i="18"/>
  <c r="D14" i="18"/>
  <c r="D15" i="18"/>
  <c r="D16" i="18"/>
  <c r="D17" i="18"/>
  <c r="D18" i="18"/>
  <c r="D19" i="18"/>
  <c r="D20" i="18"/>
  <c r="D21" i="18"/>
  <c r="D2" i="18"/>
  <c r="O1" i="17"/>
  <c r="D3" i="17"/>
  <c r="D4" i="17"/>
  <c r="D5" i="17"/>
  <c r="D6" i="17"/>
  <c r="D7" i="17"/>
  <c r="D8" i="17"/>
  <c r="D9" i="17"/>
  <c r="D10" i="17"/>
  <c r="D11" i="17"/>
  <c r="D12" i="17"/>
  <c r="D13" i="17"/>
  <c r="D14" i="17"/>
  <c r="D15" i="17"/>
  <c r="D16" i="17"/>
  <c r="D17" i="17"/>
  <c r="D18" i="17"/>
  <c r="D19" i="17"/>
  <c r="D20" i="17"/>
  <c r="D21" i="17"/>
  <c r="D2" i="17"/>
  <c r="D3" i="16"/>
  <c r="D4" i="16"/>
  <c r="D5" i="16"/>
  <c r="D6" i="16"/>
  <c r="D7" i="16"/>
  <c r="D8" i="16"/>
  <c r="D9" i="16"/>
  <c r="D10" i="16"/>
  <c r="D11" i="16"/>
  <c r="D12" i="16"/>
  <c r="D13" i="16"/>
  <c r="D14" i="16"/>
  <c r="D15" i="16"/>
  <c r="D16" i="16"/>
  <c r="D17" i="16"/>
  <c r="D18" i="16"/>
  <c r="D19" i="16"/>
  <c r="D20" i="16"/>
  <c r="D21" i="16"/>
  <c r="D2" i="16"/>
  <c r="O1" i="16"/>
  <c r="D3" i="15"/>
  <c r="D4" i="15"/>
  <c r="D5" i="15"/>
  <c r="D6" i="15"/>
  <c r="D7" i="15"/>
  <c r="D8" i="15"/>
  <c r="D9" i="15"/>
  <c r="D10" i="15"/>
  <c r="D11" i="15"/>
  <c r="D12" i="15"/>
  <c r="D13" i="15"/>
  <c r="D14" i="15"/>
  <c r="D15" i="15"/>
  <c r="D16" i="15"/>
  <c r="D17" i="15"/>
  <c r="D18" i="15"/>
  <c r="D19" i="15"/>
  <c r="D20" i="15"/>
  <c r="D21" i="15"/>
  <c r="D2" i="15"/>
  <c r="O1" i="15"/>
  <c r="D3" i="14"/>
  <c r="D4" i="14"/>
  <c r="D5" i="14"/>
  <c r="D6" i="14"/>
  <c r="D7" i="14"/>
  <c r="D8" i="14"/>
  <c r="D9" i="14"/>
  <c r="D10" i="14"/>
  <c r="D11" i="14"/>
  <c r="D12" i="14"/>
  <c r="D13" i="14"/>
  <c r="D14" i="14"/>
  <c r="D15" i="14"/>
  <c r="D16" i="14"/>
  <c r="D17" i="14"/>
  <c r="D18" i="14"/>
  <c r="D19" i="14"/>
  <c r="D20" i="14"/>
  <c r="D21" i="14"/>
  <c r="D2" i="14"/>
  <c r="C3" i="13"/>
  <c r="C2" i="13"/>
  <c r="O1" i="14"/>
  <c r="D3" i="28"/>
  <c r="D4" i="28"/>
  <c r="D5" i="28"/>
  <c r="D6" i="28"/>
  <c r="D7" i="28"/>
  <c r="D8" i="28"/>
  <c r="D9" i="28"/>
  <c r="D10" i="28"/>
  <c r="D11" i="28"/>
  <c r="D12" i="28"/>
  <c r="D13" i="28"/>
  <c r="D14" i="28"/>
  <c r="D15" i="28"/>
  <c r="D16" i="28"/>
  <c r="D17" i="28"/>
  <c r="D18" i="28"/>
  <c r="D19" i="28"/>
  <c r="D20" i="28"/>
  <c r="D21" i="28"/>
  <c r="D2" i="28"/>
  <c r="O1" i="27"/>
  <c r="F7" i="4"/>
  <c r="O1" i="28"/>
  <c r="D3" i="13"/>
  <c r="D4" i="13"/>
  <c r="D5" i="13"/>
  <c r="D6" i="13"/>
  <c r="D7" i="13"/>
  <c r="D8" i="13"/>
  <c r="D9" i="13"/>
  <c r="D10" i="13"/>
  <c r="D11" i="13"/>
  <c r="D12" i="13"/>
  <c r="D13" i="13"/>
  <c r="D14" i="13"/>
  <c r="D15" i="13"/>
  <c r="D16" i="13"/>
  <c r="D17" i="13"/>
  <c r="D18" i="13"/>
  <c r="D19" i="13"/>
  <c r="D20" i="13"/>
  <c r="D21" i="13"/>
  <c r="D2" i="13"/>
  <c r="U7" i="14" l="1"/>
  <c r="V6" i="14"/>
  <c r="U8" i="15"/>
  <c r="V7" i="15"/>
  <c r="V7" i="12"/>
  <c r="U8" i="12"/>
  <c r="V7" i="13"/>
  <c r="U8" i="13"/>
  <c r="B52" i="26"/>
  <c r="C6" i="14"/>
  <c r="O2" i="15"/>
  <c r="K5" i="12"/>
  <c r="I10" i="12"/>
  <c r="H11" i="12"/>
  <c r="C4" i="14"/>
  <c r="C9" i="14"/>
  <c r="C17" i="14"/>
  <c r="O3" i="14"/>
  <c r="O6" i="14" s="1"/>
  <c r="D19" i="29" s="1"/>
  <c r="C10" i="14"/>
  <c r="C18" i="14"/>
  <c r="C3" i="14"/>
  <c r="C11" i="14"/>
  <c r="C19" i="14"/>
  <c r="C5" i="14"/>
  <c r="C13" i="14"/>
  <c r="C21" i="14"/>
  <c r="C8" i="14"/>
  <c r="C16" i="14"/>
  <c r="C2" i="14"/>
  <c r="D22" i="28"/>
  <c r="C15" i="14"/>
  <c r="C20" i="14"/>
  <c r="D22" i="13"/>
  <c r="C14" i="14"/>
  <c r="C12" i="14"/>
  <c r="C7" i="14"/>
  <c r="D22" i="16"/>
  <c r="D22" i="23"/>
  <c r="C4" i="13"/>
  <c r="C5" i="13"/>
  <c r="C6" i="13"/>
  <c r="C7" i="13"/>
  <c r="C8" i="13"/>
  <c r="C9" i="13"/>
  <c r="C10" i="13"/>
  <c r="C11" i="13"/>
  <c r="C12" i="13"/>
  <c r="C13" i="13"/>
  <c r="C14" i="13"/>
  <c r="C15" i="13"/>
  <c r="C16" i="13"/>
  <c r="C17" i="13"/>
  <c r="C18" i="13"/>
  <c r="C19" i="13"/>
  <c r="C20" i="13"/>
  <c r="C21" i="13"/>
  <c r="O1" i="13"/>
  <c r="O3" i="13" s="1"/>
  <c r="O6" i="13" s="1"/>
  <c r="C19" i="29" s="1"/>
  <c r="V7" i="14" l="1"/>
  <c r="U8" i="14"/>
  <c r="U9" i="15"/>
  <c r="V8" i="15"/>
  <c r="V8" i="12"/>
  <c r="U9" i="12"/>
  <c r="V8" i="13"/>
  <c r="U9" i="13"/>
  <c r="C22" i="14"/>
  <c r="G2" i="14" s="1"/>
  <c r="H2" i="14" s="1"/>
  <c r="I2" i="14" s="1"/>
  <c r="L5" i="12"/>
  <c r="K6" i="12"/>
  <c r="I11" i="12"/>
  <c r="H12" i="12"/>
  <c r="G14" i="14"/>
  <c r="O5" i="14"/>
  <c r="E10" i="14" s="1"/>
  <c r="F10" i="14" s="1"/>
  <c r="G18" i="14"/>
  <c r="G7" i="14"/>
  <c r="G3" i="14"/>
  <c r="H3" i="14" s="1"/>
  <c r="I3" i="14" s="1"/>
  <c r="G11" i="14"/>
  <c r="G8" i="14"/>
  <c r="G19" i="14"/>
  <c r="G17" i="14"/>
  <c r="G12" i="14"/>
  <c r="G15" i="14"/>
  <c r="G16" i="14"/>
  <c r="G5" i="14"/>
  <c r="G13" i="14"/>
  <c r="G9" i="14"/>
  <c r="G4" i="14"/>
  <c r="G21" i="14"/>
  <c r="G6" i="14"/>
  <c r="G10" i="14"/>
  <c r="G20" i="14"/>
  <c r="O5" i="13"/>
  <c r="C22" i="13"/>
  <c r="G13" i="13" s="1"/>
  <c r="V8" i="14" l="1"/>
  <c r="U9" i="14"/>
  <c r="V9" i="15"/>
  <c r="U10" i="15"/>
  <c r="V9" i="12"/>
  <c r="U10" i="12"/>
  <c r="V9" i="13"/>
  <c r="U10" i="13"/>
  <c r="L6" i="12"/>
  <c r="K7" i="12"/>
  <c r="I12" i="12"/>
  <c r="H13" i="12"/>
  <c r="E12" i="14"/>
  <c r="F12" i="14" s="1"/>
  <c r="E2" i="14"/>
  <c r="F2" i="14" s="1"/>
  <c r="E4" i="14"/>
  <c r="F4" i="14" s="1"/>
  <c r="E16" i="14"/>
  <c r="F16" i="14" s="1"/>
  <c r="E14" i="14"/>
  <c r="F14" i="14" s="1"/>
  <c r="E19" i="14"/>
  <c r="F19" i="14" s="1"/>
  <c r="E8" i="14"/>
  <c r="F8" i="14" s="1"/>
  <c r="E11" i="14"/>
  <c r="F11" i="14" s="1"/>
  <c r="E15" i="14"/>
  <c r="F15" i="14" s="1"/>
  <c r="E20" i="14"/>
  <c r="F20" i="14" s="1"/>
  <c r="E7" i="14"/>
  <c r="F7" i="14" s="1"/>
  <c r="E9" i="14"/>
  <c r="F9" i="14" s="1"/>
  <c r="E21" i="14"/>
  <c r="F21" i="14" s="1"/>
  <c r="E18" i="14"/>
  <c r="F18" i="14" s="1"/>
  <c r="E17" i="14"/>
  <c r="F17" i="14" s="1"/>
  <c r="E6" i="14"/>
  <c r="F6" i="14" s="1"/>
  <c r="E3" i="14"/>
  <c r="F3" i="14" s="1"/>
  <c r="E13" i="14"/>
  <c r="F13" i="14" s="1"/>
  <c r="E5" i="14"/>
  <c r="F5" i="14" s="1"/>
  <c r="H4" i="14"/>
  <c r="I4" i="14" s="1"/>
  <c r="G22" i="14"/>
  <c r="G4" i="13"/>
  <c r="G18" i="13"/>
  <c r="G14" i="13"/>
  <c r="G20" i="13"/>
  <c r="G7" i="13"/>
  <c r="G3" i="13"/>
  <c r="G2" i="13"/>
  <c r="H2" i="13" s="1"/>
  <c r="I2" i="13" s="1"/>
  <c r="G16" i="13"/>
  <c r="G19" i="13"/>
  <c r="G17" i="13"/>
  <c r="G21" i="13"/>
  <c r="G11" i="13"/>
  <c r="G9" i="13"/>
  <c r="G5" i="13"/>
  <c r="G12" i="13"/>
  <c r="G8" i="13"/>
  <c r="G15" i="13"/>
  <c r="G10" i="13"/>
  <c r="G6" i="13"/>
  <c r="H5" i="14"/>
  <c r="E5" i="13"/>
  <c r="F5" i="13" s="1"/>
  <c r="E13" i="13"/>
  <c r="F13" i="13" s="1"/>
  <c r="E21" i="13"/>
  <c r="F21" i="13" s="1"/>
  <c r="E6" i="13"/>
  <c r="F6" i="13" s="1"/>
  <c r="E2" i="13"/>
  <c r="E8" i="13"/>
  <c r="F8" i="13" s="1"/>
  <c r="E9" i="13"/>
  <c r="F9" i="13" s="1"/>
  <c r="E10" i="13"/>
  <c r="F10" i="13" s="1"/>
  <c r="E11" i="13"/>
  <c r="F11" i="13" s="1"/>
  <c r="E7" i="13"/>
  <c r="F7" i="13" s="1"/>
  <c r="E17" i="13"/>
  <c r="F17" i="13" s="1"/>
  <c r="E4" i="13"/>
  <c r="F4" i="13" s="1"/>
  <c r="E12" i="13"/>
  <c r="F12" i="13" s="1"/>
  <c r="E20" i="13"/>
  <c r="F20" i="13" s="1"/>
  <c r="E14" i="13"/>
  <c r="F14" i="13" s="1"/>
  <c r="E15" i="13"/>
  <c r="F15" i="13" s="1"/>
  <c r="E16" i="13"/>
  <c r="F16" i="13" s="1"/>
  <c r="E18" i="13"/>
  <c r="F18" i="13" s="1"/>
  <c r="E3" i="13"/>
  <c r="F3" i="13" s="1"/>
  <c r="E19" i="13"/>
  <c r="F19" i="13" s="1"/>
  <c r="F8" i="4"/>
  <c r="O2" i="16" s="1"/>
  <c r="F9" i="4"/>
  <c r="O2" i="17" s="1"/>
  <c r="F10" i="4"/>
  <c r="O2" i="18" s="1"/>
  <c r="F11" i="4"/>
  <c r="O2" i="19" s="1"/>
  <c r="F12" i="4"/>
  <c r="O2" i="20" s="1"/>
  <c r="F13" i="4"/>
  <c r="O2" i="21" s="1"/>
  <c r="F14" i="4"/>
  <c r="O2" i="22" s="1"/>
  <c r="F15" i="4"/>
  <c r="O2" i="23" s="1"/>
  <c r="F16" i="4"/>
  <c r="O2" i="24" s="1"/>
  <c r="F17" i="4"/>
  <c r="O2" i="25" s="1"/>
  <c r="F18" i="4"/>
  <c r="O2" i="26" s="1"/>
  <c r="F19" i="4"/>
  <c r="O2" i="27" s="1"/>
  <c r="F20" i="4"/>
  <c r="O2" i="28" s="1"/>
  <c r="F21" i="4"/>
  <c r="O2" i="30" s="1"/>
  <c r="V9" i="14" l="1"/>
  <c r="U10" i="14"/>
  <c r="V10" i="15"/>
  <c r="U11" i="15"/>
  <c r="V10" i="12"/>
  <c r="U11" i="12"/>
  <c r="V10" i="13"/>
  <c r="U11" i="13"/>
  <c r="C10" i="30"/>
  <c r="C18" i="30"/>
  <c r="C7" i="30"/>
  <c r="C15" i="30"/>
  <c r="C3" i="30"/>
  <c r="C11" i="30"/>
  <c r="C19" i="30"/>
  <c r="C6" i="30"/>
  <c r="C14" i="30"/>
  <c r="C2" i="30"/>
  <c r="C8" i="30"/>
  <c r="C16" i="30"/>
  <c r="O3" i="30"/>
  <c r="C4" i="30"/>
  <c r="C12" i="30"/>
  <c r="C20" i="30"/>
  <c r="C13" i="30"/>
  <c r="C21" i="30"/>
  <c r="C5" i="30"/>
  <c r="C9" i="30"/>
  <c r="C17" i="30"/>
  <c r="F22" i="14"/>
  <c r="J18" i="14" s="1"/>
  <c r="L7" i="12"/>
  <c r="K8" i="12"/>
  <c r="I13" i="12"/>
  <c r="H14" i="12"/>
  <c r="C6" i="15"/>
  <c r="C14" i="15"/>
  <c r="C2" i="15"/>
  <c r="C7" i="15"/>
  <c r="C15" i="15"/>
  <c r="C8" i="15"/>
  <c r="C16" i="15"/>
  <c r="C10" i="15"/>
  <c r="C18" i="15"/>
  <c r="C5" i="15"/>
  <c r="C13" i="15"/>
  <c r="C21" i="15"/>
  <c r="C3" i="15"/>
  <c r="O3" i="15"/>
  <c r="C4" i="15"/>
  <c r="C9" i="15"/>
  <c r="C12" i="15"/>
  <c r="C11" i="15"/>
  <c r="C17" i="15"/>
  <c r="C19" i="15"/>
  <c r="C20" i="15"/>
  <c r="C19" i="22"/>
  <c r="C11" i="22"/>
  <c r="C3" i="22"/>
  <c r="C18" i="22"/>
  <c r="C10" i="22"/>
  <c r="C2" i="22"/>
  <c r="C17" i="22"/>
  <c r="C9" i="22"/>
  <c r="C21" i="22"/>
  <c r="C13" i="22"/>
  <c r="C5" i="22"/>
  <c r="C20" i="22"/>
  <c r="C12" i="22"/>
  <c r="C4" i="22"/>
  <c r="C6" i="22"/>
  <c r="C16" i="22"/>
  <c r="O3" i="22"/>
  <c r="C15" i="22"/>
  <c r="C14" i="22"/>
  <c r="C7" i="22"/>
  <c r="C8" i="22"/>
  <c r="C9" i="23"/>
  <c r="C17" i="23"/>
  <c r="O3" i="23"/>
  <c r="C10" i="23"/>
  <c r="C18" i="23"/>
  <c r="C3" i="23"/>
  <c r="C11" i="23"/>
  <c r="C19" i="23"/>
  <c r="C7" i="23"/>
  <c r="C15" i="23"/>
  <c r="C8" i="23"/>
  <c r="C16" i="23"/>
  <c r="C5" i="23"/>
  <c r="C6" i="23"/>
  <c r="C12" i="23"/>
  <c r="C13" i="23"/>
  <c r="C14" i="23"/>
  <c r="C20" i="23"/>
  <c r="C4" i="23"/>
  <c r="C2" i="23"/>
  <c r="C21" i="23"/>
  <c r="C16" i="21"/>
  <c r="C8" i="21"/>
  <c r="C15" i="21"/>
  <c r="C7" i="21"/>
  <c r="O3" i="21"/>
  <c r="C14" i="21"/>
  <c r="C6" i="21"/>
  <c r="C18" i="21"/>
  <c r="C10" i="21"/>
  <c r="C2" i="21"/>
  <c r="C17" i="21"/>
  <c r="C9" i="21"/>
  <c r="C20" i="21"/>
  <c r="C19" i="21"/>
  <c r="C12" i="21"/>
  <c r="C13" i="21"/>
  <c r="C11" i="21"/>
  <c r="C5" i="21"/>
  <c r="C21" i="21"/>
  <c r="C3" i="21"/>
  <c r="C4" i="21"/>
  <c r="C4" i="28"/>
  <c r="C12" i="28"/>
  <c r="C20" i="28"/>
  <c r="C5" i="28"/>
  <c r="C13" i="28"/>
  <c r="C21" i="28"/>
  <c r="C6" i="28"/>
  <c r="C14" i="28"/>
  <c r="C2" i="28"/>
  <c r="C8" i="28"/>
  <c r="C16" i="28"/>
  <c r="C3" i="28"/>
  <c r="C11" i="28"/>
  <c r="C19" i="28"/>
  <c r="O3" i="28"/>
  <c r="C15" i="28"/>
  <c r="C7" i="28"/>
  <c r="C17" i="28"/>
  <c r="C18" i="28"/>
  <c r="C9" i="28"/>
  <c r="C10" i="28"/>
  <c r="C20" i="20"/>
  <c r="C12" i="20"/>
  <c r="C4" i="20"/>
  <c r="C19" i="20"/>
  <c r="C11" i="20"/>
  <c r="C3" i="20"/>
  <c r="C15" i="20"/>
  <c r="C7" i="20"/>
  <c r="O3" i="20"/>
  <c r="C14" i="20"/>
  <c r="C6" i="20"/>
  <c r="C13" i="20"/>
  <c r="C10" i="20"/>
  <c r="C9" i="20"/>
  <c r="C21" i="20"/>
  <c r="C5" i="20"/>
  <c r="C16" i="20"/>
  <c r="C8" i="20"/>
  <c r="C17" i="20"/>
  <c r="C2" i="20"/>
  <c r="C18" i="20"/>
  <c r="C6" i="19"/>
  <c r="C14" i="19"/>
  <c r="C2" i="19"/>
  <c r="C7" i="19"/>
  <c r="C15" i="19"/>
  <c r="C3" i="19"/>
  <c r="C11" i="19"/>
  <c r="C19" i="19"/>
  <c r="C4" i="19"/>
  <c r="C12" i="19"/>
  <c r="C20" i="19"/>
  <c r="C13" i="19"/>
  <c r="C18" i="19"/>
  <c r="C16" i="19"/>
  <c r="C17" i="19"/>
  <c r="C5" i="19"/>
  <c r="C21" i="19"/>
  <c r="C10" i="19"/>
  <c r="C8" i="19"/>
  <c r="C9" i="19"/>
  <c r="O3" i="19"/>
  <c r="C6" i="26"/>
  <c r="C14" i="26"/>
  <c r="C2" i="26"/>
  <c r="C9" i="26"/>
  <c r="C18" i="26"/>
  <c r="C21" i="26"/>
  <c r="C7" i="26"/>
  <c r="C15" i="26"/>
  <c r="C17" i="26"/>
  <c r="C3" i="26"/>
  <c r="C19" i="26"/>
  <c r="C13" i="26"/>
  <c r="C8" i="26"/>
  <c r="C16" i="26"/>
  <c r="O3" i="26"/>
  <c r="C10" i="26"/>
  <c r="C12" i="26"/>
  <c r="C11" i="26"/>
  <c r="C4" i="26"/>
  <c r="C20" i="26"/>
  <c r="C5" i="26"/>
  <c r="C20" i="18"/>
  <c r="C12" i="18"/>
  <c r="C4" i="18"/>
  <c r="C19" i="18"/>
  <c r="C11" i="18"/>
  <c r="C3" i="18"/>
  <c r="C14" i="18"/>
  <c r="C6" i="18"/>
  <c r="C17" i="18"/>
  <c r="C5" i="18"/>
  <c r="C13" i="18"/>
  <c r="C16" i="18"/>
  <c r="C2" i="18"/>
  <c r="C15" i="18"/>
  <c r="C10" i="18"/>
  <c r="O3" i="18"/>
  <c r="C18" i="18"/>
  <c r="C7" i="18"/>
  <c r="C21" i="18"/>
  <c r="C9" i="18"/>
  <c r="C8" i="18"/>
  <c r="C19" i="25"/>
  <c r="C11" i="25"/>
  <c r="C3" i="25"/>
  <c r="C18" i="25"/>
  <c r="C10" i="25"/>
  <c r="C2" i="25"/>
  <c r="C17" i="25"/>
  <c r="C9" i="25"/>
  <c r="C16" i="25"/>
  <c r="C8" i="25"/>
  <c r="O3" i="25"/>
  <c r="C21" i="25"/>
  <c r="C13" i="25"/>
  <c r="C5" i="25"/>
  <c r="C20" i="25"/>
  <c r="C12" i="25"/>
  <c r="C4" i="25"/>
  <c r="C15" i="25"/>
  <c r="C14" i="25"/>
  <c r="C7" i="25"/>
  <c r="C6" i="25"/>
  <c r="C14" i="17"/>
  <c r="C6" i="17"/>
  <c r="C21" i="17"/>
  <c r="C13" i="17"/>
  <c r="C5" i="17"/>
  <c r="C20" i="17"/>
  <c r="C12" i="17"/>
  <c r="C4" i="17"/>
  <c r="C18" i="17"/>
  <c r="C10" i="17"/>
  <c r="C2" i="17"/>
  <c r="C15" i="17"/>
  <c r="C7" i="17"/>
  <c r="O3" i="17"/>
  <c r="C3" i="17"/>
  <c r="C11" i="17"/>
  <c r="C9" i="17"/>
  <c r="C19" i="17"/>
  <c r="C17" i="17"/>
  <c r="C16" i="17"/>
  <c r="C8" i="17"/>
  <c r="C14" i="27"/>
  <c r="C20" i="27"/>
  <c r="C16" i="27"/>
  <c r="C19" i="27"/>
  <c r="C10" i="27"/>
  <c r="C9" i="27"/>
  <c r="C15" i="27"/>
  <c r="C6" i="27"/>
  <c r="C5" i="27"/>
  <c r="C7" i="27"/>
  <c r="C3" i="27"/>
  <c r="C4" i="27"/>
  <c r="O3" i="27"/>
  <c r="C11" i="27"/>
  <c r="C8" i="27"/>
  <c r="C12" i="27"/>
  <c r="C21" i="27"/>
  <c r="C18" i="27"/>
  <c r="C17" i="27"/>
  <c r="C13" i="27"/>
  <c r="C2" i="27"/>
  <c r="C20" i="24"/>
  <c r="C12" i="24"/>
  <c r="C4" i="24"/>
  <c r="C19" i="24"/>
  <c r="C11" i="24"/>
  <c r="C3" i="24"/>
  <c r="C18" i="24"/>
  <c r="C10" i="24"/>
  <c r="C2" i="24"/>
  <c r="C14" i="24"/>
  <c r="C6" i="24"/>
  <c r="C21" i="24"/>
  <c r="C13" i="24"/>
  <c r="C5" i="24"/>
  <c r="C17" i="24"/>
  <c r="O3" i="24"/>
  <c r="C16" i="24"/>
  <c r="C15" i="24"/>
  <c r="C9" i="24"/>
  <c r="C8" i="24"/>
  <c r="C7" i="24"/>
  <c r="C16" i="16"/>
  <c r="C8" i="16"/>
  <c r="C15" i="16"/>
  <c r="C7" i="16"/>
  <c r="O3" i="16"/>
  <c r="C14" i="16"/>
  <c r="C6" i="16"/>
  <c r="C20" i="16"/>
  <c r="C12" i="16"/>
  <c r="C4" i="16"/>
  <c r="C17" i="16"/>
  <c r="C9" i="16"/>
  <c r="C18" i="16"/>
  <c r="C13" i="16"/>
  <c r="C21" i="16"/>
  <c r="C2" i="16"/>
  <c r="C11" i="16"/>
  <c r="C10" i="16"/>
  <c r="C5" i="16"/>
  <c r="C3" i="16"/>
  <c r="C19" i="16"/>
  <c r="H3" i="13"/>
  <c r="H6" i="14"/>
  <c r="I5" i="14"/>
  <c r="E22" i="13"/>
  <c r="F2" i="13"/>
  <c r="V10" i="14" l="1"/>
  <c r="U11" i="14"/>
  <c r="V11" i="15"/>
  <c r="U12" i="15"/>
  <c r="V11" i="12"/>
  <c r="U12" i="12"/>
  <c r="V11" i="13"/>
  <c r="U12" i="13"/>
  <c r="J16" i="14"/>
  <c r="J11" i="14"/>
  <c r="J15" i="14"/>
  <c r="J21" i="14"/>
  <c r="J10" i="14"/>
  <c r="J14" i="14"/>
  <c r="J3" i="14"/>
  <c r="J4" i="14"/>
  <c r="J20" i="14"/>
  <c r="J19" i="14"/>
  <c r="J9" i="14"/>
  <c r="J2" i="14"/>
  <c r="K2" i="14" s="1"/>
  <c r="J7" i="14"/>
  <c r="J12" i="14"/>
  <c r="J6" i="14"/>
  <c r="O13" i="23"/>
  <c r="M20" i="29" s="1"/>
  <c r="O12" i="23"/>
  <c r="O13" i="21"/>
  <c r="K20" i="29" s="1"/>
  <c r="O12" i="21"/>
  <c r="O13" i="28"/>
  <c r="R20" i="29" s="1"/>
  <c r="O12" i="28"/>
  <c r="O13" i="30"/>
  <c r="S20" i="29" s="1"/>
  <c r="O12" i="30"/>
  <c r="O6" i="30"/>
  <c r="S19" i="29" s="1"/>
  <c r="O5" i="30"/>
  <c r="O13" i="24"/>
  <c r="N20" i="29" s="1"/>
  <c r="O12" i="24"/>
  <c r="O13" i="26"/>
  <c r="P20" i="29" s="1"/>
  <c r="O12" i="26"/>
  <c r="O13" i="20"/>
  <c r="J20" i="29" s="1"/>
  <c r="O12" i="20"/>
  <c r="O13" i="27"/>
  <c r="Q20" i="29" s="1"/>
  <c r="O12" i="27"/>
  <c r="O13" i="19"/>
  <c r="I20" i="29" s="1"/>
  <c r="O12" i="19"/>
  <c r="O13" i="17"/>
  <c r="G20" i="29" s="1"/>
  <c r="O12" i="17"/>
  <c r="O13" i="25"/>
  <c r="O20" i="29" s="1"/>
  <c r="O12" i="25"/>
  <c r="O13" i="18"/>
  <c r="H20" i="29" s="1"/>
  <c r="O12" i="18"/>
  <c r="C22" i="30"/>
  <c r="G2" i="30" s="1"/>
  <c r="O14" i="16"/>
  <c r="F20" i="29" s="1"/>
  <c r="O6" i="16"/>
  <c r="F19" i="29" s="1"/>
  <c r="O12" i="16"/>
  <c r="O13" i="22"/>
  <c r="L20" i="29" s="1"/>
  <c r="O12" i="22"/>
  <c r="O5" i="22"/>
  <c r="O5" i="16"/>
  <c r="E2" i="16" s="1"/>
  <c r="J8" i="14"/>
  <c r="J5" i="14"/>
  <c r="J17" i="14"/>
  <c r="J13" i="14"/>
  <c r="L8" i="12"/>
  <c r="K9" i="12"/>
  <c r="I14" i="12"/>
  <c r="H15" i="12"/>
  <c r="O6" i="17"/>
  <c r="G19" i="29" s="1"/>
  <c r="O5" i="17"/>
  <c r="O6" i="25"/>
  <c r="O19" i="29" s="1"/>
  <c r="O5" i="25"/>
  <c r="O5" i="18"/>
  <c r="O6" i="18"/>
  <c r="H19" i="29" s="1"/>
  <c r="G4" i="26"/>
  <c r="C22" i="26"/>
  <c r="G8" i="26" s="1"/>
  <c r="C22" i="23"/>
  <c r="G18" i="23" s="1"/>
  <c r="O6" i="22"/>
  <c r="L19" i="29" s="1"/>
  <c r="O6" i="15"/>
  <c r="E19" i="29" s="1"/>
  <c r="O5" i="15"/>
  <c r="C22" i="24"/>
  <c r="G11" i="24" s="1"/>
  <c r="C22" i="17"/>
  <c r="G15" i="17" s="1"/>
  <c r="C22" i="18"/>
  <c r="G16" i="18" s="1"/>
  <c r="G3" i="26"/>
  <c r="C22" i="20"/>
  <c r="G3" i="20" s="1"/>
  <c r="C22" i="28"/>
  <c r="G5" i="28" s="1"/>
  <c r="O6" i="23"/>
  <c r="M19" i="29" s="1"/>
  <c r="O5" i="23"/>
  <c r="G20" i="26"/>
  <c r="G9" i="26"/>
  <c r="O6" i="24"/>
  <c r="N19" i="29" s="1"/>
  <c r="O5" i="24"/>
  <c r="O5" i="27"/>
  <c r="O6" i="27"/>
  <c r="Q19" i="29" s="1"/>
  <c r="G6" i="26"/>
  <c r="O5" i="21"/>
  <c r="O6" i="21"/>
  <c r="K19" i="29" s="1"/>
  <c r="G14" i="17"/>
  <c r="G10" i="26"/>
  <c r="G15" i="26"/>
  <c r="O6" i="19"/>
  <c r="I19" i="29" s="1"/>
  <c r="O5" i="19"/>
  <c r="O6" i="28"/>
  <c r="R19" i="29" s="1"/>
  <c r="O5" i="28"/>
  <c r="C22" i="22"/>
  <c r="G3" i="22" s="1"/>
  <c r="C22" i="15"/>
  <c r="G9" i="15" s="1"/>
  <c r="C22" i="27"/>
  <c r="G8" i="27" s="1"/>
  <c r="G10" i="17"/>
  <c r="G12" i="26"/>
  <c r="G17" i="26"/>
  <c r="G11" i="17"/>
  <c r="C22" i="25"/>
  <c r="G12" i="25" s="1"/>
  <c r="O6" i="26"/>
  <c r="P19" i="29" s="1"/>
  <c r="O5" i="26"/>
  <c r="G7" i="26"/>
  <c r="O5" i="20"/>
  <c r="O6" i="20"/>
  <c r="J19" i="29" s="1"/>
  <c r="G14" i="15"/>
  <c r="C22" i="16"/>
  <c r="G13" i="16" s="1"/>
  <c r="G7" i="25"/>
  <c r="G16" i="26"/>
  <c r="G21" i="26"/>
  <c r="C22" i="19"/>
  <c r="G3" i="19" s="1"/>
  <c r="G10" i="28"/>
  <c r="G11" i="28"/>
  <c r="G13" i="28"/>
  <c r="C22" i="21"/>
  <c r="G3" i="21" s="1"/>
  <c r="G12" i="15"/>
  <c r="G6" i="15"/>
  <c r="H4" i="13"/>
  <c r="I3" i="13"/>
  <c r="F22" i="13"/>
  <c r="J2" i="13" s="1"/>
  <c r="K2" i="13" s="1"/>
  <c r="L2" i="13" s="1"/>
  <c r="H7" i="14"/>
  <c r="I6" i="14"/>
  <c r="V11" i="14" l="1"/>
  <c r="U12" i="14"/>
  <c r="V12" i="15"/>
  <c r="U13" i="15"/>
  <c r="V12" i="12"/>
  <c r="U13" i="12"/>
  <c r="V12" i="13"/>
  <c r="U13" i="13"/>
  <c r="G10" i="30"/>
  <c r="G7" i="30"/>
  <c r="G13" i="30"/>
  <c r="G8" i="30"/>
  <c r="G21" i="30"/>
  <c r="G14" i="28"/>
  <c r="G19" i="28"/>
  <c r="G15" i="30"/>
  <c r="R6" i="20"/>
  <c r="S6" i="20" s="1"/>
  <c r="R15" i="20"/>
  <c r="S15" i="20" s="1"/>
  <c r="R14" i="20"/>
  <c r="S14" i="20" s="1"/>
  <c r="R11" i="20"/>
  <c r="S11" i="20" s="1"/>
  <c r="R10" i="20"/>
  <c r="S10" i="20" s="1"/>
  <c r="R13" i="20"/>
  <c r="S13" i="20" s="1"/>
  <c r="R19" i="20"/>
  <c r="S19" i="20" s="1"/>
  <c r="R9" i="20"/>
  <c r="S9" i="20" s="1"/>
  <c r="R7" i="20"/>
  <c r="S7" i="20" s="1"/>
  <c r="R16" i="20"/>
  <c r="S16" i="20" s="1"/>
  <c r="R21" i="20"/>
  <c r="S21" i="20" s="1"/>
  <c r="R20" i="20"/>
  <c r="S20" i="20" s="1"/>
  <c r="R3" i="20"/>
  <c r="S3" i="20" s="1"/>
  <c r="R8" i="20"/>
  <c r="S8" i="20" s="1"/>
  <c r="R17" i="20"/>
  <c r="S17" i="20" s="1"/>
  <c r="R2" i="20"/>
  <c r="R18" i="20"/>
  <c r="S18" i="20" s="1"/>
  <c r="R12" i="20"/>
  <c r="S12" i="20" s="1"/>
  <c r="R5" i="20"/>
  <c r="S5" i="20" s="1"/>
  <c r="R4" i="20"/>
  <c r="S4" i="20" s="1"/>
  <c r="R19" i="24"/>
  <c r="S19" i="24" s="1"/>
  <c r="R5" i="24"/>
  <c r="S5" i="24" s="1"/>
  <c r="R20" i="24"/>
  <c r="S20" i="24" s="1"/>
  <c r="R11" i="24"/>
  <c r="S11" i="24" s="1"/>
  <c r="R18" i="24"/>
  <c r="S18" i="24" s="1"/>
  <c r="R3" i="24"/>
  <c r="S3" i="24" s="1"/>
  <c r="R10" i="24"/>
  <c r="S10" i="24" s="1"/>
  <c r="R21" i="24"/>
  <c r="S21" i="24" s="1"/>
  <c r="R14" i="24"/>
  <c r="S14" i="24" s="1"/>
  <c r="R4" i="24"/>
  <c r="S4" i="24" s="1"/>
  <c r="R15" i="24"/>
  <c r="S15" i="24" s="1"/>
  <c r="R7" i="24"/>
  <c r="S7" i="24" s="1"/>
  <c r="R6" i="24"/>
  <c r="S6" i="24" s="1"/>
  <c r="R9" i="24"/>
  <c r="S9" i="24" s="1"/>
  <c r="R8" i="24"/>
  <c r="S8" i="24" s="1"/>
  <c r="R12" i="24"/>
  <c r="S12" i="24" s="1"/>
  <c r="R2" i="24"/>
  <c r="R13" i="24"/>
  <c r="S13" i="24" s="1"/>
  <c r="R17" i="24"/>
  <c r="S17" i="24" s="1"/>
  <c r="R16" i="24"/>
  <c r="S16" i="24" s="1"/>
  <c r="G19" i="30"/>
  <c r="R7" i="23"/>
  <c r="S7" i="23" s="1"/>
  <c r="R20" i="23"/>
  <c r="S20" i="23" s="1"/>
  <c r="R9" i="23"/>
  <c r="S9" i="23" s="1"/>
  <c r="R13" i="23"/>
  <c r="S13" i="23" s="1"/>
  <c r="R19" i="23"/>
  <c r="S19" i="23" s="1"/>
  <c r="R8" i="23"/>
  <c r="S8" i="23" s="1"/>
  <c r="R18" i="23"/>
  <c r="S18" i="23" s="1"/>
  <c r="R17" i="23"/>
  <c r="S17" i="23" s="1"/>
  <c r="R6" i="23"/>
  <c r="S6" i="23" s="1"/>
  <c r="R21" i="23"/>
  <c r="S21" i="23" s="1"/>
  <c r="R10" i="23"/>
  <c r="S10" i="23" s="1"/>
  <c r="R12" i="23"/>
  <c r="S12" i="23" s="1"/>
  <c r="R5" i="23"/>
  <c r="S5" i="23" s="1"/>
  <c r="R11" i="23"/>
  <c r="S11" i="23" s="1"/>
  <c r="R3" i="23"/>
  <c r="S3" i="23" s="1"/>
  <c r="R2" i="23"/>
  <c r="R16" i="23"/>
  <c r="S16" i="23" s="1"/>
  <c r="R14" i="23"/>
  <c r="S14" i="23" s="1"/>
  <c r="R15" i="23"/>
  <c r="S15" i="23" s="1"/>
  <c r="R4" i="23"/>
  <c r="S4" i="23" s="1"/>
  <c r="G20" i="22"/>
  <c r="R6" i="22"/>
  <c r="S6" i="22" s="1"/>
  <c r="R3" i="22"/>
  <c r="S3" i="22" s="1"/>
  <c r="R5" i="22"/>
  <c r="S5" i="22" s="1"/>
  <c r="R4" i="22"/>
  <c r="R8" i="22"/>
  <c r="S8" i="22" s="1"/>
  <c r="R7" i="22"/>
  <c r="S7" i="22" s="1"/>
  <c r="R17" i="22"/>
  <c r="S17" i="22" s="1"/>
  <c r="R9" i="22"/>
  <c r="S9" i="22" s="1"/>
  <c r="R20" i="22"/>
  <c r="S20" i="22" s="1"/>
  <c r="R18" i="22"/>
  <c r="S18" i="22" s="1"/>
  <c r="R2" i="22"/>
  <c r="S2" i="22" s="1"/>
  <c r="R21" i="22"/>
  <c r="S21" i="22" s="1"/>
  <c r="R12" i="22"/>
  <c r="S12" i="22" s="1"/>
  <c r="R10" i="22"/>
  <c r="S10" i="22" s="1"/>
  <c r="R14" i="22"/>
  <c r="S14" i="22" s="1"/>
  <c r="R19" i="22"/>
  <c r="S19" i="22" s="1"/>
  <c r="R13" i="22"/>
  <c r="S13" i="22" s="1"/>
  <c r="R16" i="22"/>
  <c r="S16" i="22" s="1"/>
  <c r="R15" i="22"/>
  <c r="S15" i="22" s="1"/>
  <c r="R11" i="22"/>
  <c r="S11" i="22" s="1"/>
  <c r="H2" i="30"/>
  <c r="I2" i="30" s="1"/>
  <c r="G16" i="30"/>
  <c r="G12" i="30"/>
  <c r="G18" i="17"/>
  <c r="G11" i="30"/>
  <c r="G7" i="22"/>
  <c r="G21" i="25"/>
  <c r="O13" i="16"/>
  <c r="G5" i="30"/>
  <c r="R4" i="25"/>
  <c r="S4" i="25" s="1"/>
  <c r="R3" i="25"/>
  <c r="S3" i="25" s="1"/>
  <c r="R6" i="25"/>
  <c r="S6" i="25" s="1"/>
  <c r="R5" i="25"/>
  <c r="S5" i="25" s="1"/>
  <c r="R10" i="25"/>
  <c r="S10" i="25" s="1"/>
  <c r="R18" i="25"/>
  <c r="S18" i="25" s="1"/>
  <c r="R17" i="25"/>
  <c r="S17" i="25" s="1"/>
  <c r="R8" i="25"/>
  <c r="S8" i="25" s="1"/>
  <c r="R7" i="25"/>
  <c r="S7" i="25" s="1"/>
  <c r="R20" i="25"/>
  <c r="S20" i="25" s="1"/>
  <c r="R19" i="25"/>
  <c r="S19" i="25" s="1"/>
  <c r="R2" i="25"/>
  <c r="R21" i="25"/>
  <c r="S21" i="25" s="1"/>
  <c r="R12" i="25"/>
  <c r="S12" i="25" s="1"/>
  <c r="R11" i="25"/>
  <c r="S11" i="25" s="1"/>
  <c r="R9" i="25"/>
  <c r="S9" i="25" s="1"/>
  <c r="R14" i="25"/>
  <c r="S14" i="25" s="1"/>
  <c r="R13" i="25"/>
  <c r="S13" i="25" s="1"/>
  <c r="R16" i="25"/>
  <c r="S16" i="25" s="1"/>
  <c r="R15" i="25"/>
  <c r="S15" i="25" s="1"/>
  <c r="G9" i="30"/>
  <c r="R20" i="26"/>
  <c r="S20" i="26" s="1"/>
  <c r="R8" i="26"/>
  <c r="S8" i="26" s="1"/>
  <c r="R21" i="26"/>
  <c r="S21" i="26" s="1"/>
  <c r="R18" i="26"/>
  <c r="S18" i="26" s="1"/>
  <c r="R9" i="26"/>
  <c r="S9" i="26" s="1"/>
  <c r="R13" i="26"/>
  <c r="S13" i="26" s="1"/>
  <c r="R12" i="26"/>
  <c r="S12" i="26" s="1"/>
  <c r="R19" i="26"/>
  <c r="S19" i="26" s="1"/>
  <c r="R10" i="26"/>
  <c r="S10" i="26" s="1"/>
  <c r="R2" i="26"/>
  <c r="R5" i="26"/>
  <c r="S5" i="26" s="1"/>
  <c r="R4" i="26"/>
  <c r="S4" i="26" s="1"/>
  <c r="R15" i="26"/>
  <c r="S15" i="26" s="1"/>
  <c r="R3" i="26"/>
  <c r="S3" i="26" s="1"/>
  <c r="R11" i="26"/>
  <c r="S11" i="26" s="1"/>
  <c r="R14" i="26"/>
  <c r="S14" i="26" s="1"/>
  <c r="R7" i="26"/>
  <c r="S7" i="26" s="1"/>
  <c r="R16" i="26"/>
  <c r="S16" i="26" s="1"/>
  <c r="R17" i="26"/>
  <c r="S17" i="26" s="1"/>
  <c r="R6" i="26"/>
  <c r="S6" i="26" s="1"/>
  <c r="G3" i="30"/>
  <c r="H3" i="30" s="1"/>
  <c r="I3" i="30" s="1"/>
  <c r="G4" i="30"/>
  <c r="H4" i="30" s="1"/>
  <c r="I4" i="30" s="1"/>
  <c r="E14" i="30"/>
  <c r="F14" i="30" s="1"/>
  <c r="E3" i="30"/>
  <c r="F3" i="30" s="1"/>
  <c r="E18" i="30"/>
  <c r="F18" i="30" s="1"/>
  <c r="E20" i="30"/>
  <c r="F20" i="30" s="1"/>
  <c r="E9" i="30"/>
  <c r="F9" i="30" s="1"/>
  <c r="E6" i="30"/>
  <c r="F6" i="30" s="1"/>
  <c r="E16" i="30"/>
  <c r="F16" i="30" s="1"/>
  <c r="E11" i="30"/>
  <c r="F11" i="30" s="1"/>
  <c r="E12" i="30"/>
  <c r="F12" i="30" s="1"/>
  <c r="E8" i="30"/>
  <c r="F8" i="30" s="1"/>
  <c r="E4" i="30"/>
  <c r="F4" i="30" s="1"/>
  <c r="E15" i="30"/>
  <c r="F15" i="30" s="1"/>
  <c r="E17" i="30"/>
  <c r="F17" i="30" s="1"/>
  <c r="E2" i="30"/>
  <c r="E5" i="30"/>
  <c r="F5" i="30" s="1"/>
  <c r="E13" i="30"/>
  <c r="F13" i="30" s="1"/>
  <c r="E21" i="30"/>
  <c r="F21" i="30" s="1"/>
  <c r="E19" i="30"/>
  <c r="F19" i="30" s="1"/>
  <c r="E10" i="30"/>
  <c r="F10" i="30" s="1"/>
  <c r="E7" i="30"/>
  <c r="F7" i="30" s="1"/>
  <c r="R19" i="21"/>
  <c r="S19" i="21" s="1"/>
  <c r="R2" i="21"/>
  <c r="R20" i="21"/>
  <c r="S20" i="21" s="1"/>
  <c r="R21" i="21"/>
  <c r="S21" i="21" s="1"/>
  <c r="R11" i="21"/>
  <c r="S11" i="21" s="1"/>
  <c r="R14" i="21"/>
  <c r="S14" i="21" s="1"/>
  <c r="R5" i="21"/>
  <c r="S5" i="21" s="1"/>
  <c r="R6" i="21"/>
  <c r="S6" i="21" s="1"/>
  <c r="R3" i="21"/>
  <c r="S3" i="21" s="1"/>
  <c r="R12" i="21"/>
  <c r="S12" i="21" s="1"/>
  <c r="R16" i="21"/>
  <c r="S16" i="21" s="1"/>
  <c r="R15" i="21"/>
  <c r="S15" i="21" s="1"/>
  <c r="R8" i="21"/>
  <c r="S8" i="21" s="1"/>
  <c r="R7" i="21"/>
  <c r="S7" i="21" s="1"/>
  <c r="R18" i="21"/>
  <c r="S18" i="21" s="1"/>
  <c r="R17" i="21"/>
  <c r="S17" i="21" s="1"/>
  <c r="R13" i="21"/>
  <c r="S13" i="21" s="1"/>
  <c r="R10" i="21"/>
  <c r="S10" i="21" s="1"/>
  <c r="R9" i="21"/>
  <c r="S9" i="21" s="1"/>
  <c r="R4" i="21"/>
  <c r="S4" i="21" s="1"/>
  <c r="G19" i="17"/>
  <c r="G5" i="17"/>
  <c r="G2" i="16"/>
  <c r="J22" i="14"/>
  <c r="G14" i="30"/>
  <c r="R18" i="17"/>
  <c r="S18" i="17" s="1"/>
  <c r="R16" i="17"/>
  <c r="S16" i="17" s="1"/>
  <c r="R15" i="17"/>
  <c r="S15" i="17" s="1"/>
  <c r="R2" i="17"/>
  <c r="R17" i="17"/>
  <c r="S17" i="17" s="1"/>
  <c r="R8" i="17"/>
  <c r="S8" i="17" s="1"/>
  <c r="R7" i="17"/>
  <c r="S7" i="17" s="1"/>
  <c r="R19" i="17"/>
  <c r="S19" i="17" s="1"/>
  <c r="R14" i="17"/>
  <c r="S14" i="17" s="1"/>
  <c r="R21" i="17"/>
  <c r="S21" i="17" s="1"/>
  <c r="R20" i="17"/>
  <c r="S20" i="17" s="1"/>
  <c r="R11" i="17"/>
  <c r="S11" i="17" s="1"/>
  <c r="R12" i="17"/>
  <c r="S12" i="17" s="1"/>
  <c r="R4" i="17"/>
  <c r="S4" i="17" s="1"/>
  <c r="R3" i="17"/>
  <c r="S3" i="17" s="1"/>
  <c r="R10" i="17"/>
  <c r="S10" i="17" s="1"/>
  <c r="R5" i="17"/>
  <c r="S5" i="17" s="1"/>
  <c r="R9" i="17"/>
  <c r="S9" i="17" s="1"/>
  <c r="R6" i="17"/>
  <c r="S6" i="17" s="1"/>
  <c r="R13" i="17"/>
  <c r="S13" i="17" s="1"/>
  <c r="R13" i="27"/>
  <c r="S13" i="27" s="1"/>
  <c r="R12" i="27"/>
  <c r="S12" i="27" s="1"/>
  <c r="R19" i="27"/>
  <c r="S19" i="27" s="1"/>
  <c r="R21" i="27"/>
  <c r="S21" i="27" s="1"/>
  <c r="R4" i="27"/>
  <c r="S4" i="27" s="1"/>
  <c r="R11" i="27"/>
  <c r="S11" i="27" s="1"/>
  <c r="R2" i="27"/>
  <c r="R5" i="27"/>
  <c r="S5" i="27" s="1"/>
  <c r="R3" i="27"/>
  <c r="S3" i="27" s="1"/>
  <c r="R14" i="27"/>
  <c r="S14" i="27" s="1"/>
  <c r="R15" i="27"/>
  <c r="S15" i="27" s="1"/>
  <c r="R6" i="27"/>
  <c r="S6" i="27" s="1"/>
  <c r="R7" i="27"/>
  <c r="S7" i="27" s="1"/>
  <c r="R18" i="27"/>
  <c r="S18" i="27" s="1"/>
  <c r="R17" i="27"/>
  <c r="S17" i="27" s="1"/>
  <c r="R16" i="27"/>
  <c r="S16" i="27" s="1"/>
  <c r="R10" i="27"/>
  <c r="S10" i="27" s="1"/>
  <c r="R9" i="27"/>
  <c r="S9" i="27" s="1"/>
  <c r="R8" i="27"/>
  <c r="S8" i="27" s="1"/>
  <c r="R20" i="27"/>
  <c r="S20" i="27" s="1"/>
  <c r="R14" i="30"/>
  <c r="S14" i="30" s="1"/>
  <c r="R13" i="30"/>
  <c r="S13" i="30" s="1"/>
  <c r="R20" i="30"/>
  <c r="S20" i="30" s="1"/>
  <c r="R6" i="30"/>
  <c r="S6" i="30" s="1"/>
  <c r="R5" i="30"/>
  <c r="S5" i="30" s="1"/>
  <c r="R4" i="30"/>
  <c r="R18" i="30"/>
  <c r="S18" i="30" s="1"/>
  <c r="R7" i="30"/>
  <c r="S7" i="30" s="1"/>
  <c r="R12" i="30"/>
  <c r="S12" i="30" s="1"/>
  <c r="R11" i="30"/>
  <c r="S11" i="30" s="1"/>
  <c r="R2" i="30"/>
  <c r="S2" i="30" s="1"/>
  <c r="R19" i="30"/>
  <c r="S19" i="30" s="1"/>
  <c r="R3" i="30"/>
  <c r="S3" i="30" s="1"/>
  <c r="R15" i="30"/>
  <c r="S15" i="30" s="1"/>
  <c r="R10" i="30"/>
  <c r="S10" i="30" s="1"/>
  <c r="R17" i="30"/>
  <c r="S17" i="30" s="1"/>
  <c r="R16" i="30"/>
  <c r="S16" i="30" s="1"/>
  <c r="R8" i="30"/>
  <c r="S8" i="30" s="1"/>
  <c r="R9" i="30"/>
  <c r="S9" i="30" s="1"/>
  <c r="R21" i="30"/>
  <c r="S21" i="30" s="1"/>
  <c r="G6" i="30"/>
  <c r="G14" i="20"/>
  <c r="G12" i="22"/>
  <c r="R15" i="28"/>
  <c r="S15" i="28" s="1"/>
  <c r="R14" i="28"/>
  <c r="S14" i="28" s="1"/>
  <c r="R10" i="28"/>
  <c r="S10" i="28" s="1"/>
  <c r="R16" i="28"/>
  <c r="S16" i="28" s="1"/>
  <c r="R13" i="28"/>
  <c r="S13" i="28" s="1"/>
  <c r="R7" i="28"/>
  <c r="S7" i="28" s="1"/>
  <c r="R6" i="28"/>
  <c r="S6" i="28" s="1"/>
  <c r="R21" i="28"/>
  <c r="S21" i="28" s="1"/>
  <c r="R9" i="28"/>
  <c r="S9" i="28" s="1"/>
  <c r="R8" i="28"/>
  <c r="S8" i="28" s="1"/>
  <c r="R5" i="28"/>
  <c r="S5" i="28" s="1"/>
  <c r="R19" i="28"/>
  <c r="S19" i="28" s="1"/>
  <c r="R12" i="28"/>
  <c r="S12" i="28" s="1"/>
  <c r="R11" i="28"/>
  <c r="S11" i="28" s="1"/>
  <c r="R4" i="28"/>
  <c r="S4" i="28" s="1"/>
  <c r="R17" i="28"/>
  <c r="S17" i="28" s="1"/>
  <c r="R2" i="28"/>
  <c r="R3" i="28"/>
  <c r="S3" i="28" s="1"/>
  <c r="R18" i="28"/>
  <c r="S18" i="28" s="1"/>
  <c r="R20" i="28"/>
  <c r="S20" i="28" s="1"/>
  <c r="G20" i="30"/>
  <c r="G8" i="22"/>
  <c r="G4" i="17"/>
  <c r="G2" i="22"/>
  <c r="G18" i="30"/>
  <c r="R21" i="18"/>
  <c r="S21" i="18" s="1"/>
  <c r="R20" i="18"/>
  <c r="S20" i="18" s="1"/>
  <c r="R12" i="18"/>
  <c r="S12" i="18" s="1"/>
  <c r="R2" i="18"/>
  <c r="R13" i="18"/>
  <c r="S13" i="18" s="1"/>
  <c r="R6" i="18"/>
  <c r="S6" i="18" s="1"/>
  <c r="R17" i="18"/>
  <c r="S17" i="18" s="1"/>
  <c r="R16" i="18"/>
  <c r="S16" i="18" s="1"/>
  <c r="R15" i="18"/>
  <c r="S15" i="18" s="1"/>
  <c r="R19" i="18"/>
  <c r="S19" i="18" s="1"/>
  <c r="R9" i="18"/>
  <c r="S9" i="18" s="1"/>
  <c r="R8" i="18"/>
  <c r="S8" i="18" s="1"/>
  <c r="R7" i="18"/>
  <c r="S7" i="18" s="1"/>
  <c r="R11" i="18"/>
  <c r="S11" i="18" s="1"/>
  <c r="R18" i="18"/>
  <c r="S18" i="18" s="1"/>
  <c r="R14" i="18"/>
  <c r="S14" i="18" s="1"/>
  <c r="R3" i="18"/>
  <c r="S3" i="18" s="1"/>
  <c r="R10" i="18"/>
  <c r="S10" i="18" s="1"/>
  <c r="R5" i="18"/>
  <c r="S5" i="18" s="1"/>
  <c r="R4" i="18"/>
  <c r="S4" i="18" s="1"/>
  <c r="R20" i="19"/>
  <c r="S20" i="19" s="1"/>
  <c r="R7" i="19"/>
  <c r="S7" i="19" s="1"/>
  <c r="R14" i="19"/>
  <c r="S14" i="19" s="1"/>
  <c r="R5" i="19"/>
  <c r="S5" i="19" s="1"/>
  <c r="R12" i="19"/>
  <c r="S12" i="19" s="1"/>
  <c r="R17" i="19"/>
  <c r="S17" i="19" s="1"/>
  <c r="R16" i="19"/>
  <c r="S16" i="19" s="1"/>
  <c r="R8" i="19"/>
  <c r="S8" i="19" s="1"/>
  <c r="R6" i="19"/>
  <c r="S6" i="19" s="1"/>
  <c r="R9" i="19"/>
  <c r="S9" i="19" s="1"/>
  <c r="R4" i="19"/>
  <c r="S4" i="19" s="1"/>
  <c r="R19" i="19"/>
  <c r="S19" i="19" s="1"/>
  <c r="R18" i="19"/>
  <c r="S18" i="19" s="1"/>
  <c r="R13" i="19"/>
  <c r="S13" i="19" s="1"/>
  <c r="R11" i="19"/>
  <c r="S11" i="19" s="1"/>
  <c r="R10" i="19"/>
  <c r="S10" i="19" s="1"/>
  <c r="R15" i="19"/>
  <c r="S15" i="19" s="1"/>
  <c r="R2" i="19"/>
  <c r="R21" i="19"/>
  <c r="S21" i="19" s="1"/>
  <c r="R3" i="19"/>
  <c r="S3" i="19" s="1"/>
  <c r="G17" i="30"/>
  <c r="R15" i="16"/>
  <c r="S15" i="16" s="1"/>
  <c r="R4" i="16"/>
  <c r="S4" i="16" s="1"/>
  <c r="R9" i="16"/>
  <c r="S9" i="16" s="1"/>
  <c r="R11" i="16"/>
  <c r="S11" i="16" s="1"/>
  <c r="R5" i="16"/>
  <c r="S5" i="16" s="1"/>
  <c r="R3" i="16"/>
  <c r="S3" i="16" s="1"/>
  <c r="R14" i="16"/>
  <c r="S14" i="16" s="1"/>
  <c r="R18" i="16"/>
  <c r="S18" i="16" s="1"/>
  <c r="R6" i="16"/>
  <c r="S6" i="16" s="1"/>
  <c r="R10" i="16"/>
  <c r="S10" i="16" s="1"/>
  <c r="R19" i="16"/>
  <c r="S19" i="16" s="1"/>
  <c r="R17" i="16"/>
  <c r="S17" i="16" s="1"/>
  <c r="R7" i="16"/>
  <c r="S7" i="16" s="1"/>
  <c r="R16" i="16"/>
  <c r="S16" i="16" s="1"/>
  <c r="R8" i="16"/>
  <c r="S8" i="16" s="1"/>
  <c r="R13" i="16"/>
  <c r="S13" i="16" s="1"/>
  <c r="R12" i="16"/>
  <c r="S12" i="16" s="1"/>
  <c r="R21" i="16"/>
  <c r="S21" i="16" s="1"/>
  <c r="R2" i="16"/>
  <c r="R20" i="16"/>
  <c r="S20" i="16" s="1"/>
  <c r="K10" i="12"/>
  <c r="L9" i="12"/>
  <c r="I15" i="12"/>
  <c r="H16" i="12"/>
  <c r="G2" i="27"/>
  <c r="G15" i="27"/>
  <c r="G17" i="27"/>
  <c r="G16" i="27"/>
  <c r="G7" i="27"/>
  <c r="G14" i="26"/>
  <c r="G13" i="26"/>
  <c r="G5" i="26"/>
  <c r="G11" i="26"/>
  <c r="G2" i="25"/>
  <c r="G16" i="24"/>
  <c r="G18" i="24"/>
  <c r="G13" i="24"/>
  <c r="G10" i="24"/>
  <c r="G7" i="24"/>
  <c r="G5" i="24"/>
  <c r="G4" i="23"/>
  <c r="G9" i="23"/>
  <c r="G20" i="20"/>
  <c r="G10" i="20"/>
  <c r="G5" i="20"/>
  <c r="G12" i="20"/>
  <c r="G7" i="20"/>
  <c r="G16" i="20"/>
  <c r="G8" i="20"/>
  <c r="G11" i="20"/>
  <c r="G6" i="20"/>
  <c r="G22" i="20" s="1"/>
  <c r="G9" i="20"/>
  <c r="G13" i="20"/>
  <c r="G19" i="18"/>
  <c r="G6" i="17"/>
  <c r="G21" i="18"/>
  <c r="G21" i="15"/>
  <c r="G17" i="20"/>
  <c r="G17" i="22"/>
  <c r="G3" i="18"/>
  <c r="G6" i="18"/>
  <c r="G20" i="18"/>
  <c r="G12" i="18"/>
  <c r="G22" i="18" s="1"/>
  <c r="G17" i="18"/>
  <c r="G5" i="18"/>
  <c r="G18" i="18"/>
  <c r="G7" i="18"/>
  <c r="G4" i="22"/>
  <c r="G6" i="22"/>
  <c r="G14" i="18"/>
  <c r="G15" i="18"/>
  <c r="G18" i="22"/>
  <c r="G18" i="25"/>
  <c r="G10" i="22"/>
  <c r="G10" i="25"/>
  <c r="G10" i="18"/>
  <c r="G11" i="18"/>
  <c r="G6" i="25"/>
  <c r="G7" i="23"/>
  <c r="G4" i="27"/>
  <c r="G11" i="25"/>
  <c r="G19" i="20"/>
  <c r="G2" i="18"/>
  <c r="G18" i="20"/>
  <c r="G15" i="20"/>
  <c r="G21" i="20"/>
  <c r="G11" i="23"/>
  <c r="G19" i="23"/>
  <c r="G9" i="18"/>
  <c r="G18" i="28"/>
  <c r="G4" i="18"/>
  <c r="G17" i="24"/>
  <c r="G4" i="20"/>
  <c r="G16" i="28"/>
  <c r="G6" i="24"/>
  <c r="G2" i="20"/>
  <c r="G8" i="18"/>
  <c r="G2" i="26"/>
  <c r="H2" i="26" s="1"/>
  <c r="I2" i="26" s="1"/>
  <c r="G18" i="26"/>
  <c r="G13" i="23"/>
  <c r="G17" i="25"/>
  <c r="G13" i="18"/>
  <c r="G15" i="15"/>
  <c r="G19" i="26"/>
  <c r="G8" i="21"/>
  <c r="G18" i="15"/>
  <c r="G2" i="21"/>
  <c r="H2" i="21" s="1"/>
  <c r="I2" i="21" s="1"/>
  <c r="G2" i="19"/>
  <c r="G20" i="16"/>
  <c r="E20" i="26"/>
  <c r="E15" i="26"/>
  <c r="E2" i="26"/>
  <c r="C32" i="26" s="1"/>
  <c r="E16" i="26"/>
  <c r="E11" i="26"/>
  <c r="E21" i="26"/>
  <c r="E12" i="26"/>
  <c r="E7" i="26"/>
  <c r="E13" i="26"/>
  <c r="E8" i="26"/>
  <c r="E3" i="26"/>
  <c r="E5" i="26"/>
  <c r="E4" i="26"/>
  <c r="E18" i="26"/>
  <c r="E17" i="26"/>
  <c r="E14" i="26"/>
  <c r="E9" i="26"/>
  <c r="E10" i="26"/>
  <c r="E19" i="26"/>
  <c r="E6" i="26"/>
  <c r="G16" i="16"/>
  <c r="G20" i="25"/>
  <c r="G17" i="16"/>
  <c r="G6" i="28"/>
  <c r="E20" i="19"/>
  <c r="F20" i="19" s="1"/>
  <c r="E17" i="19"/>
  <c r="F17" i="19" s="1"/>
  <c r="E4" i="19"/>
  <c r="F4" i="19" s="1"/>
  <c r="E7" i="19"/>
  <c r="F7" i="19" s="1"/>
  <c r="E11" i="19"/>
  <c r="F11" i="19" s="1"/>
  <c r="E2" i="19"/>
  <c r="F2" i="19" s="1"/>
  <c r="E15" i="19"/>
  <c r="F15" i="19" s="1"/>
  <c r="E6" i="19"/>
  <c r="F6" i="19" s="1"/>
  <c r="E12" i="19"/>
  <c r="F12" i="19" s="1"/>
  <c r="E21" i="19"/>
  <c r="F21" i="19" s="1"/>
  <c r="E16" i="19"/>
  <c r="F16" i="19" s="1"/>
  <c r="E10" i="19"/>
  <c r="F10" i="19" s="1"/>
  <c r="E9" i="19"/>
  <c r="F9" i="19" s="1"/>
  <c r="E13" i="19"/>
  <c r="F13" i="19" s="1"/>
  <c r="E8" i="19"/>
  <c r="F8" i="19" s="1"/>
  <c r="E14" i="19"/>
  <c r="F14" i="19" s="1"/>
  <c r="E5" i="19"/>
  <c r="F5" i="19" s="1"/>
  <c r="E19" i="19"/>
  <c r="F19" i="19" s="1"/>
  <c r="E18" i="19"/>
  <c r="F18" i="19" s="1"/>
  <c r="E3" i="19"/>
  <c r="F3" i="19" s="1"/>
  <c r="G5" i="25"/>
  <c r="G19" i="15"/>
  <c r="G20" i="21"/>
  <c r="G8" i="25"/>
  <c r="G9" i="24"/>
  <c r="G7" i="28"/>
  <c r="G21" i="17"/>
  <c r="G2" i="24"/>
  <c r="G8" i="15"/>
  <c r="G16" i="23"/>
  <c r="G16" i="17"/>
  <c r="G5" i="23"/>
  <c r="G5" i="22"/>
  <c r="G3" i="28"/>
  <c r="G14" i="25"/>
  <c r="G21" i="24"/>
  <c r="G12" i="16"/>
  <c r="E18" i="28"/>
  <c r="F18" i="28" s="1"/>
  <c r="E20" i="28"/>
  <c r="F20" i="28" s="1"/>
  <c r="E7" i="28"/>
  <c r="F7" i="28" s="1"/>
  <c r="E8" i="28"/>
  <c r="F8" i="28" s="1"/>
  <c r="E21" i="28"/>
  <c r="F21" i="28" s="1"/>
  <c r="E16" i="28"/>
  <c r="F16" i="28" s="1"/>
  <c r="E17" i="28"/>
  <c r="F17" i="28" s="1"/>
  <c r="E12" i="28"/>
  <c r="F12" i="28" s="1"/>
  <c r="E3" i="28"/>
  <c r="F3" i="28" s="1"/>
  <c r="E9" i="28"/>
  <c r="F9" i="28" s="1"/>
  <c r="E4" i="28"/>
  <c r="F4" i="28" s="1"/>
  <c r="E14" i="28"/>
  <c r="F14" i="28" s="1"/>
  <c r="E10" i="28"/>
  <c r="F10" i="28" s="1"/>
  <c r="E5" i="28"/>
  <c r="F5" i="28" s="1"/>
  <c r="E19" i="28"/>
  <c r="F19" i="28" s="1"/>
  <c r="E2" i="28"/>
  <c r="E15" i="28"/>
  <c r="F15" i="28" s="1"/>
  <c r="E6" i="28"/>
  <c r="F6" i="28" s="1"/>
  <c r="E11" i="28"/>
  <c r="F11" i="28" s="1"/>
  <c r="E13" i="28"/>
  <c r="F13" i="28" s="1"/>
  <c r="G8" i="16"/>
  <c r="G4" i="21"/>
  <c r="G4" i="19"/>
  <c r="G15" i="25"/>
  <c r="G14" i="16"/>
  <c r="G8" i="23"/>
  <c r="G2" i="17"/>
  <c r="E14" i="16"/>
  <c r="F14" i="16" s="1"/>
  <c r="E6" i="16"/>
  <c r="F6" i="16" s="1"/>
  <c r="E21" i="16"/>
  <c r="F21" i="16" s="1"/>
  <c r="E5" i="16"/>
  <c r="F5" i="16" s="1"/>
  <c r="E11" i="16"/>
  <c r="F11" i="16" s="1"/>
  <c r="E20" i="16"/>
  <c r="F20" i="16" s="1"/>
  <c r="E7" i="16"/>
  <c r="F7" i="16" s="1"/>
  <c r="E16" i="16"/>
  <c r="F16" i="16" s="1"/>
  <c r="E3" i="16"/>
  <c r="F3" i="16" s="1"/>
  <c r="E8" i="16"/>
  <c r="F8" i="16" s="1"/>
  <c r="E18" i="16"/>
  <c r="F18" i="16" s="1"/>
  <c r="E17" i="16"/>
  <c r="F17" i="16" s="1"/>
  <c r="E4" i="16"/>
  <c r="F4" i="16" s="1"/>
  <c r="E10" i="16"/>
  <c r="F10" i="16" s="1"/>
  <c r="E13" i="16"/>
  <c r="F13" i="16" s="1"/>
  <c r="E19" i="16"/>
  <c r="F19" i="16" s="1"/>
  <c r="E9" i="16"/>
  <c r="F9" i="16" s="1"/>
  <c r="E15" i="16"/>
  <c r="F15" i="16" s="1"/>
  <c r="E12" i="16"/>
  <c r="F12" i="16" s="1"/>
  <c r="E4" i="15"/>
  <c r="F4" i="15" s="1"/>
  <c r="E10" i="15"/>
  <c r="F10" i="15" s="1"/>
  <c r="E19" i="15"/>
  <c r="F19" i="15" s="1"/>
  <c r="E3" i="15"/>
  <c r="F3" i="15" s="1"/>
  <c r="E11" i="15"/>
  <c r="F11" i="15" s="1"/>
  <c r="E18" i="15"/>
  <c r="F18" i="15" s="1"/>
  <c r="E16" i="15"/>
  <c r="F16" i="15" s="1"/>
  <c r="E17" i="15"/>
  <c r="F17" i="15" s="1"/>
  <c r="E12" i="15"/>
  <c r="F12" i="15" s="1"/>
  <c r="E21" i="15"/>
  <c r="F21" i="15" s="1"/>
  <c r="E8" i="15"/>
  <c r="F8" i="15" s="1"/>
  <c r="E14" i="15"/>
  <c r="F14" i="15" s="1"/>
  <c r="E2" i="15"/>
  <c r="E6" i="15"/>
  <c r="F6" i="15" s="1"/>
  <c r="E13" i="15"/>
  <c r="F13" i="15" s="1"/>
  <c r="E15" i="15"/>
  <c r="F15" i="15" s="1"/>
  <c r="E9" i="15"/>
  <c r="F9" i="15" s="1"/>
  <c r="E7" i="15"/>
  <c r="F7" i="15" s="1"/>
  <c r="E5" i="15"/>
  <c r="F5" i="15" s="1"/>
  <c r="E20" i="15"/>
  <c r="F20" i="15" s="1"/>
  <c r="G2" i="23"/>
  <c r="G21" i="23"/>
  <c r="G14" i="22"/>
  <c r="G9" i="28"/>
  <c r="G20" i="17"/>
  <c r="G8" i="24"/>
  <c r="E3" i="20"/>
  <c r="F3" i="20" s="1"/>
  <c r="E18" i="20"/>
  <c r="F18" i="20" s="1"/>
  <c r="E9" i="20"/>
  <c r="F9" i="20" s="1"/>
  <c r="E15" i="20"/>
  <c r="F15" i="20" s="1"/>
  <c r="E14" i="20"/>
  <c r="F14" i="20" s="1"/>
  <c r="E5" i="20"/>
  <c r="F5" i="20" s="1"/>
  <c r="E11" i="20"/>
  <c r="F11" i="20" s="1"/>
  <c r="E7" i="20"/>
  <c r="F7" i="20" s="1"/>
  <c r="E10" i="20"/>
  <c r="F10" i="20" s="1"/>
  <c r="E20" i="20"/>
  <c r="F20" i="20" s="1"/>
  <c r="E6" i="20"/>
  <c r="F6" i="20" s="1"/>
  <c r="E16" i="20"/>
  <c r="F16" i="20" s="1"/>
  <c r="E2" i="20"/>
  <c r="E12" i="20"/>
  <c r="F12" i="20" s="1"/>
  <c r="E21" i="20"/>
  <c r="F21" i="20" s="1"/>
  <c r="E8" i="20"/>
  <c r="F8" i="20" s="1"/>
  <c r="E17" i="20"/>
  <c r="F17" i="20" s="1"/>
  <c r="E4" i="20"/>
  <c r="F4" i="20" s="1"/>
  <c r="E13" i="20"/>
  <c r="F13" i="20" s="1"/>
  <c r="E19" i="20"/>
  <c r="F19" i="20" s="1"/>
  <c r="G11" i="16"/>
  <c r="G21" i="19"/>
  <c r="G7" i="16"/>
  <c r="G18" i="16"/>
  <c r="G16" i="15"/>
  <c r="G18" i="21"/>
  <c r="G3" i="23"/>
  <c r="E10" i="17"/>
  <c r="F10" i="17" s="1"/>
  <c r="E11" i="17"/>
  <c r="F11" i="17" s="1"/>
  <c r="E2" i="17"/>
  <c r="E21" i="17"/>
  <c r="F21" i="17" s="1"/>
  <c r="E14" i="17"/>
  <c r="F14" i="17" s="1"/>
  <c r="E15" i="17"/>
  <c r="F15" i="17" s="1"/>
  <c r="E13" i="17"/>
  <c r="F13" i="17" s="1"/>
  <c r="E18" i="17"/>
  <c r="F18" i="17" s="1"/>
  <c r="E17" i="17"/>
  <c r="F17" i="17" s="1"/>
  <c r="E6" i="17"/>
  <c r="F6" i="17" s="1"/>
  <c r="E7" i="17"/>
  <c r="F7" i="17" s="1"/>
  <c r="E5" i="17"/>
  <c r="F5" i="17" s="1"/>
  <c r="E9" i="17"/>
  <c r="F9" i="17" s="1"/>
  <c r="E20" i="17"/>
  <c r="F20" i="17" s="1"/>
  <c r="E16" i="17"/>
  <c r="F16" i="17" s="1"/>
  <c r="E19" i="17"/>
  <c r="F19" i="17" s="1"/>
  <c r="E8" i="17"/>
  <c r="F8" i="17" s="1"/>
  <c r="E3" i="17"/>
  <c r="F3" i="17" s="1"/>
  <c r="E4" i="17"/>
  <c r="F4" i="17" s="1"/>
  <c r="E12" i="17"/>
  <c r="F12" i="17" s="1"/>
  <c r="G6" i="16"/>
  <c r="G5" i="21"/>
  <c r="G20" i="19"/>
  <c r="G15" i="21"/>
  <c r="G9" i="17"/>
  <c r="G10" i="16"/>
  <c r="G17" i="23"/>
  <c r="G15" i="28"/>
  <c r="E20" i="24"/>
  <c r="F20" i="24" s="1"/>
  <c r="E13" i="24"/>
  <c r="F13" i="24" s="1"/>
  <c r="E5" i="24"/>
  <c r="F5" i="24" s="1"/>
  <c r="E21" i="24"/>
  <c r="F21" i="24" s="1"/>
  <c r="E4" i="24"/>
  <c r="F4" i="24" s="1"/>
  <c r="E7" i="24"/>
  <c r="F7" i="24" s="1"/>
  <c r="E8" i="24"/>
  <c r="F8" i="24" s="1"/>
  <c r="E3" i="24"/>
  <c r="F3" i="24" s="1"/>
  <c r="E12" i="24"/>
  <c r="F12" i="24" s="1"/>
  <c r="E16" i="24"/>
  <c r="F16" i="24" s="1"/>
  <c r="E2" i="24"/>
  <c r="E18" i="24"/>
  <c r="F18" i="24" s="1"/>
  <c r="E14" i="24"/>
  <c r="F14" i="24" s="1"/>
  <c r="E6" i="24"/>
  <c r="F6" i="24" s="1"/>
  <c r="E9" i="24"/>
  <c r="F9" i="24" s="1"/>
  <c r="E11" i="24"/>
  <c r="F11" i="24" s="1"/>
  <c r="E15" i="24"/>
  <c r="F15" i="24" s="1"/>
  <c r="E17" i="24"/>
  <c r="F17" i="24" s="1"/>
  <c r="E19" i="24"/>
  <c r="F19" i="24" s="1"/>
  <c r="E10" i="24"/>
  <c r="F10" i="24" s="1"/>
  <c r="G7" i="17"/>
  <c r="G3" i="15"/>
  <c r="G14" i="21"/>
  <c r="H2" i="20"/>
  <c r="I2" i="20" s="1"/>
  <c r="H2" i="18"/>
  <c r="I2" i="18" s="1"/>
  <c r="G17" i="17"/>
  <c r="G9" i="16"/>
  <c r="G19" i="16"/>
  <c r="G19" i="22"/>
  <c r="G6" i="21"/>
  <c r="G19" i="19"/>
  <c r="G19" i="25"/>
  <c r="G4" i="15"/>
  <c r="G13" i="21"/>
  <c r="G6" i="23"/>
  <c r="G21" i="16"/>
  <c r="G6" i="19"/>
  <c r="E17" i="27"/>
  <c r="F17" i="27" s="1"/>
  <c r="E8" i="27"/>
  <c r="F8" i="27" s="1"/>
  <c r="E6" i="27"/>
  <c r="F6" i="27" s="1"/>
  <c r="E20" i="27"/>
  <c r="F20" i="27" s="1"/>
  <c r="E4" i="27"/>
  <c r="F4" i="27" s="1"/>
  <c r="E15" i="27"/>
  <c r="F15" i="27" s="1"/>
  <c r="E21" i="27"/>
  <c r="F21" i="27" s="1"/>
  <c r="E11" i="27"/>
  <c r="F11" i="27" s="1"/>
  <c r="E9" i="27"/>
  <c r="F9" i="27" s="1"/>
  <c r="E14" i="27"/>
  <c r="F14" i="27" s="1"/>
  <c r="E5" i="27"/>
  <c r="F5" i="27" s="1"/>
  <c r="E3" i="27"/>
  <c r="F3" i="27" s="1"/>
  <c r="E18" i="27"/>
  <c r="F18" i="27" s="1"/>
  <c r="E19" i="27"/>
  <c r="F19" i="27" s="1"/>
  <c r="E12" i="27"/>
  <c r="F12" i="27" s="1"/>
  <c r="E10" i="27"/>
  <c r="F10" i="27" s="1"/>
  <c r="E13" i="27"/>
  <c r="F13" i="27" s="1"/>
  <c r="E7" i="27"/>
  <c r="F7" i="27" s="1"/>
  <c r="E2" i="27"/>
  <c r="E16" i="27"/>
  <c r="F16" i="27" s="1"/>
  <c r="G12" i="17"/>
  <c r="G5" i="15"/>
  <c r="G17" i="21"/>
  <c r="G7" i="19"/>
  <c r="G3" i="27"/>
  <c r="G10" i="27"/>
  <c r="G2" i="15"/>
  <c r="G14" i="23"/>
  <c r="G19" i="27"/>
  <c r="G16" i="19"/>
  <c r="G15" i="23"/>
  <c r="G8" i="17"/>
  <c r="G20" i="15"/>
  <c r="G19" i="21"/>
  <c r="G9" i="27"/>
  <c r="G3" i="16"/>
  <c r="G21" i="22"/>
  <c r="G12" i="21"/>
  <c r="G5" i="19"/>
  <c r="G16" i="25"/>
  <c r="G11" i="22"/>
  <c r="G20" i="28"/>
  <c r="G16" i="21"/>
  <c r="G14" i="19"/>
  <c r="E18" i="18"/>
  <c r="F18" i="18" s="1"/>
  <c r="E4" i="18"/>
  <c r="F4" i="18" s="1"/>
  <c r="E17" i="18"/>
  <c r="F17" i="18" s="1"/>
  <c r="E3" i="18"/>
  <c r="F3" i="18" s="1"/>
  <c r="E10" i="18"/>
  <c r="F10" i="18" s="1"/>
  <c r="E2" i="18"/>
  <c r="E21" i="18"/>
  <c r="F21" i="18" s="1"/>
  <c r="E8" i="18"/>
  <c r="F8" i="18" s="1"/>
  <c r="E12" i="18"/>
  <c r="F12" i="18" s="1"/>
  <c r="E6" i="18"/>
  <c r="F6" i="18" s="1"/>
  <c r="E16" i="18"/>
  <c r="F16" i="18" s="1"/>
  <c r="E14" i="18"/>
  <c r="F14" i="18" s="1"/>
  <c r="E7" i="18"/>
  <c r="F7" i="18" s="1"/>
  <c r="E20" i="18"/>
  <c r="F20" i="18" s="1"/>
  <c r="E11" i="18"/>
  <c r="F11" i="18" s="1"/>
  <c r="E5" i="18"/>
  <c r="F5" i="18" s="1"/>
  <c r="E15" i="18"/>
  <c r="F15" i="18" s="1"/>
  <c r="E9" i="18"/>
  <c r="F9" i="18" s="1"/>
  <c r="E19" i="18"/>
  <c r="F19" i="18" s="1"/>
  <c r="E13" i="18"/>
  <c r="F13" i="18" s="1"/>
  <c r="G14" i="27"/>
  <c r="G3" i="17"/>
  <c r="G4" i="16"/>
  <c r="G8" i="19"/>
  <c r="G11" i="15"/>
  <c r="G21" i="21"/>
  <c r="G13" i="19"/>
  <c r="G13" i="15"/>
  <c r="G7" i="21"/>
  <c r="G20" i="23"/>
  <c r="G15" i="16"/>
  <c r="G12" i="27"/>
  <c r="G9" i="22"/>
  <c r="G4" i="28"/>
  <c r="G11" i="19"/>
  <c r="G11" i="27"/>
  <c r="G12" i="24"/>
  <c r="E4" i="22"/>
  <c r="F4" i="22" s="1"/>
  <c r="E12" i="22"/>
  <c r="F12" i="22" s="1"/>
  <c r="E20" i="22"/>
  <c r="F20" i="22" s="1"/>
  <c r="E17" i="22"/>
  <c r="F17" i="22" s="1"/>
  <c r="E5" i="22"/>
  <c r="F5" i="22" s="1"/>
  <c r="E19" i="22"/>
  <c r="F19" i="22" s="1"/>
  <c r="E10" i="22"/>
  <c r="F10" i="22" s="1"/>
  <c r="E16" i="22"/>
  <c r="F16" i="22" s="1"/>
  <c r="E14" i="22"/>
  <c r="F14" i="22" s="1"/>
  <c r="E18" i="22"/>
  <c r="F18" i="22" s="1"/>
  <c r="E9" i="22"/>
  <c r="F9" i="22" s="1"/>
  <c r="E3" i="22"/>
  <c r="F3" i="22" s="1"/>
  <c r="E8" i="22"/>
  <c r="F8" i="22" s="1"/>
  <c r="E7" i="22"/>
  <c r="F7" i="22" s="1"/>
  <c r="E21" i="22"/>
  <c r="F21" i="22" s="1"/>
  <c r="E11" i="22"/>
  <c r="F11" i="22" s="1"/>
  <c r="E13" i="22"/>
  <c r="F13" i="22" s="1"/>
  <c r="E2" i="22"/>
  <c r="E15" i="22"/>
  <c r="F15" i="22" s="1"/>
  <c r="E6" i="22"/>
  <c r="F6" i="22" s="1"/>
  <c r="G12" i="28"/>
  <c r="G4" i="25"/>
  <c r="G13" i="22"/>
  <c r="G10" i="15"/>
  <c r="G10" i="21"/>
  <c r="G12" i="19"/>
  <c r="G3" i="25"/>
  <c r="G22" i="25" s="1"/>
  <c r="G5" i="27"/>
  <c r="G20" i="27"/>
  <c r="G12" i="23"/>
  <c r="G21" i="28"/>
  <c r="G9" i="19"/>
  <c r="G13" i="25"/>
  <c r="G3" i="24"/>
  <c r="G17" i="15"/>
  <c r="G9" i="21"/>
  <c r="G15" i="19"/>
  <c r="G13" i="27"/>
  <c r="G7" i="15"/>
  <c r="G5" i="16"/>
  <c r="G4" i="24"/>
  <c r="G16" i="22"/>
  <c r="G2" i="28"/>
  <c r="G17" i="19"/>
  <c r="G9" i="25"/>
  <c r="G20" i="24"/>
  <c r="G14" i="24"/>
  <c r="G6" i="27"/>
  <c r="G8" i="28"/>
  <c r="G13" i="17"/>
  <c r="G15" i="22"/>
  <c r="G11" i="21"/>
  <c r="G10" i="19"/>
  <c r="E5" i="25"/>
  <c r="F5" i="25" s="1"/>
  <c r="E13" i="25"/>
  <c r="F13" i="25" s="1"/>
  <c r="E16" i="25"/>
  <c r="F16" i="25" s="1"/>
  <c r="E17" i="25"/>
  <c r="F17" i="25" s="1"/>
  <c r="E10" i="25"/>
  <c r="F10" i="25" s="1"/>
  <c r="E21" i="25"/>
  <c r="F21" i="25" s="1"/>
  <c r="E9" i="25"/>
  <c r="F9" i="25" s="1"/>
  <c r="E6" i="25"/>
  <c r="F6" i="25" s="1"/>
  <c r="E14" i="25"/>
  <c r="F14" i="25" s="1"/>
  <c r="E20" i="25"/>
  <c r="F20" i="25" s="1"/>
  <c r="E3" i="25"/>
  <c r="F3" i="25" s="1"/>
  <c r="E4" i="25"/>
  <c r="F4" i="25" s="1"/>
  <c r="E2" i="25"/>
  <c r="E18" i="25"/>
  <c r="F18" i="25" s="1"/>
  <c r="E12" i="25"/>
  <c r="F12" i="25" s="1"/>
  <c r="E7" i="25"/>
  <c r="F7" i="25" s="1"/>
  <c r="E11" i="25"/>
  <c r="F11" i="25" s="1"/>
  <c r="E15" i="25"/>
  <c r="F15" i="25" s="1"/>
  <c r="E8" i="25"/>
  <c r="F8" i="25" s="1"/>
  <c r="E19" i="25"/>
  <c r="F19" i="25" s="1"/>
  <c r="G21" i="27"/>
  <c r="G18" i="27"/>
  <c r="H2" i="22"/>
  <c r="I2" i="22" s="1"/>
  <c r="G18" i="19"/>
  <c r="H2" i="25"/>
  <c r="I2" i="25" s="1"/>
  <c r="E13" i="21"/>
  <c r="F13" i="21" s="1"/>
  <c r="E20" i="21"/>
  <c r="F20" i="21" s="1"/>
  <c r="E14" i="21"/>
  <c r="F14" i="21" s="1"/>
  <c r="E5" i="21"/>
  <c r="F5" i="21" s="1"/>
  <c r="E7" i="21"/>
  <c r="F7" i="21" s="1"/>
  <c r="E6" i="21"/>
  <c r="F6" i="21" s="1"/>
  <c r="E11" i="21"/>
  <c r="F11" i="21" s="1"/>
  <c r="E15" i="21"/>
  <c r="F15" i="21" s="1"/>
  <c r="E18" i="21"/>
  <c r="F18" i="21" s="1"/>
  <c r="E19" i="21"/>
  <c r="F19" i="21" s="1"/>
  <c r="E2" i="21"/>
  <c r="E10" i="21"/>
  <c r="F10" i="21" s="1"/>
  <c r="E4" i="21"/>
  <c r="F4" i="21" s="1"/>
  <c r="E17" i="21"/>
  <c r="F17" i="21" s="1"/>
  <c r="E8" i="21"/>
  <c r="F8" i="21" s="1"/>
  <c r="E21" i="21"/>
  <c r="F21" i="21" s="1"/>
  <c r="E9" i="21"/>
  <c r="F9" i="21" s="1"/>
  <c r="E12" i="21"/>
  <c r="F12" i="21" s="1"/>
  <c r="E3" i="21"/>
  <c r="F3" i="21" s="1"/>
  <c r="E16" i="21"/>
  <c r="F16" i="21" s="1"/>
  <c r="E21" i="23"/>
  <c r="F21" i="23" s="1"/>
  <c r="E16" i="23"/>
  <c r="F16" i="23" s="1"/>
  <c r="E6" i="23"/>
  <c r="F6" i="23" s="1"/>
  <c r="E20" i="23"/>
  <c r="F20" i="23" s="1"/>
  <c r="E15" i="23"/>
  <c r="F15" i="23" s="1"/>
  <c r="E2" i="23"/>
  <c r="E19" i="23"/>
  <c r="F19" i="23" s="1"/>
  <c r="E10" i="23"/>
  <c r="F10" i="23" s="1"/>
  <c r="E5" i="23"/>
  <c r="F5" i="23" s="1"/>
  <c r="E9" i="23"/>
  <c r="F9" i="23" s="1"/>
  <c r="E4" i="23"/>
  <c r="F4" i="23" s="1"/>
  <c r="E18" i="23"/>
  <c r="F18" i="23" s="1"/>
  <c r="E13" i="23"/>
  <c r="F13" i="23" s="1"/>
  <c r="E8" i="23"/>
  <c r="F8" i="23" s="1"/>
  <c r="E3" i="23"/>
  <c r="F3" i="23" s="1"/>
  <c r="E17" i="23"/>
  <c r="F17" i="23" s="1"/>
  <c r="E14" i="23"/>
  <c r="F14" i="23" s="1"/>
  <c r="E12" i="23"/>
  <c r="F12" i="23" s="1"/>
  <c r="E7" i="23"/>
  <c r="F7" i="23" s="1"/>
  <c r="E11" i="23"/>
  <c r="F11" i="23" s="1"/>
  <c r="G15" i="24"/>
  <c r="G10" i="23"/>
  <c r="G17" i="28"/>
  <c r="G19" i="24"/>
  <c r="J17" i="13"/>
  <c r="J10" i="13"/>
  <c r="J21" i="13"/>
  <c r="J5" i="13"/>
  <c r="J9" i="13"/>
  <c r="J15" i="13"/>
  <c r="J8" i="13"/>
  <c r="J12" i="13"/>
  <c r="J6" i="13"/>
  <c r="J16" i="13"/>
  <c r="J3" i="13"/>
  <c r="K3" i="13" s="1"/>
  <c r="L3" i="13" s="1"/>
  <c r="J7" i="13"/>
  <c r="J11" i="13"/>
  <c r="J19" i="13"/>
  <c r="J18" i="13"/>
  <c r="J4" i="13"/>
  <c r="J14" i="13"/>
  <c r="J20" i="13"/>
  <c r="J13" i="13"/>
  <c r="I4" i="13"/>
  <c r="H5" i="13"/>
  <c r="H8" i="14"/>
  <c r="I7" i="14"/>
  <c r="L2" i="14"/>
  <c r="K3" i="14"/>
  <c r="V12" i="14" l="1"/>
  <c r="U13" i="14"/>
  <c r="V13" i="15"/>
  <c r="U14" i="15"/>
  <c r="V13" i="12"/>
  <c r="U14" i="12"/>
  <c r="V13" i="13"/>
  <c r="U14" i="13"/>
  <c r="H5" i="30"/>
  <c r="I5" i="30" s="1"/>
  <c r="H2" i="27"/>
  <c r="I2" i="27" s="1"/>
  <c r="G22" i="27"/>
  <c r="F19" i="26"/>
  <c r="C49" i="26"/>
  <c r="F3" i="26"/>
  <c r="C33" i="26"/>
  <c r="R22" i="21"/>
  <c r="S2" i="21"/>
  <c r="F2" i="30"/>
  <c r="F22" i="30" s="1"/>
  <c r="J2" i="30" s="1"/>
  <c r="E22" i="30"/>
  <c r="R22" i="28"/>
  <c r="S2" i="28"/>
  <c r="F9" i="26"/>
  <c r="C39" i="26"/>
  <c r="F13" i="26"/>
  <c r="C43" i="26"/>
  <c r="F20" i="26"/>
  <c r="C50" i="26"/>
  <c r="R22" i="26"/>
  <c r="S2" i="26"/>
  <c r="S22" i="26" s="1"/>
  <c r="T2" i="26" s="1"/>
  <c r="U2" i="26" s="1"/>
  <c r="V2" i="26" s="1"/>
  <c r="G22" i="30"/>
  <c r="R22" i="24"/>
  <c r="S2" i="24"/>
  <c r="F14" i="26"/>
  <c r="C44" i="26"/>
  <c r="F7" i="26"/>
  <c r="C37" i="26"/>
  <c r="R22" i="19"/>
  <c r="S2" i="19"/>
  <c r="R22" i="30"/>
  <c r="S4" i="30"/>
  <c r="S22" i="30" s="1"/>
  <c r="F17" i="26"/>
  <c r="C47" i="26"/>
  <c r="F12" i="26"/>
  <c r="C42" i="26"/>
  <c r="H6" i="30"/>
  <c r="R22" i="22"/>
  <c r="S4" i="22"/>
  <c r="S22" i="22" s="1"/>
  <c r="F15" i="26"/>
  <c r="C45" i="26"/>
  <c r="F18" i="26"/>
  <c r="C48" i="26"/>
  <c r="F21" i="26"/>
  <c r="C51" i="26"/>
  <c r="R22" i="18"/>
  <c r="S2" i="18"/>
  <c r="S22" i="18" s="1"/>
  <c r="T2" i="18" s="1"/>
  <c r="U2" i="18" s="1"/>
  <c r="V2" i="18" s="1"/>
  <c r="R22" i="17"/>
  <c r="S2" i="17"/>
  <c r="S22" i="17" s="1"/>
  <c r="R22" i="25"/>
  <c r="S2" i="25"/>
  <c r="F10" i="26"/>
  <c r="C40" i="26"/>
  <c r="F8" i="26"/>
  <c r="C38" i="26"/>
  <c r="F4" i="26"/>
  <c r="C34" i="26"/>
  <c r="F11" i="26"/>
  <c r="C41" i="26"/>
  <c r="R22" i="27"/>
  <c r="S2" i="27"/>
  <c r="R22" i="23"/>
  <c r="S2" i="23"/>
  <c r="F6" i="26"/>
  <c r="C36" i="26"/>
  <c r="F5" i="26"/>
  <c r="C35" i="26"/>
  <c r="F16" i="26"/>
  <c r="C46" i="26"/>
  <c r="T9" i="26"/>
  <c r="S2" i="20"/>
  <c r="R22" i="20"/>
  <c r="S2" i="16"/>
  <c r="R22" i="16"/>
  <c r="L10" i="12"/>
  <c r="K11" i="12"/>
  <c r="I16" i="12"/>
  <c r="H17" i="12"/>
  <c r="H3" i="26"/>
  <c r="G22" i="22"/>
  <c r="H3" i="21"/>
  <c r="I3" i="21" s="1"/>
  <c r="G22" i="23"/>
  <c r="H2" i="23"/>
  <c r="I2" i="23" s="1"/>
  <c r="F2" i="15"/>
  <c r="E22" i="15"/>
  <c r="G22" i="24"/>
  <c r="H2" i="24"/>
  <c r="I2" i="24" s="1"/>
  <c r="F22" i="19"/>
  <c r="J18" i="19" s="1"/>
  <c r="F2" i="21"/>
  <c r="E22" i="21"/>
  <c r="G22" i="17"/>
  <c r="H2" i="17"/>
  <c r="I2" i="17" s="1"/>
  <c r="F2" i="26"/>
  <c r="E22" i="26"/>
  <c r="E22" i="23"/>
  <c r="F2" i="23"/>
  <c r="F2" i="17"/>
  <c r="E22" i="17"/>
  <c r="F2" i="16"/>
  <c r="E22" i="16"/>
  <c r="H3" i="20"/>
  <c r="H2" i="15"/>
  <c r="I2" i="15" s="1"/>
  <c r="G22" i="15"/>
  <c r="F2" i="24"/>
  <c r="E22" i="24"/>
  <c r="E22" i="20"/>
  <c r="F2" i="20"/>
  <c r="F2" i="28"/>
  <c r="E22" i="28"/>
  <c r="H3" i="24"/>
  <c r="I3" i="24" s="1"/>
  <c r="H3" i="25"/>
  <c r="I3" i="25" s="1"/>
  <c r="F2" i="27"/>
  <c r="E22" i="27"/>
  <c r="H2" i="19"/>
  <c r="G22" i="19"/>
  <c r="F2" i="18"/>
  <c r="E22" i="18"/>
  <c r="E22" i="25"/>
  <c r="F2" i="25"/>
  <c r="H2" i="28"/>
  <c r="I2" i="28" s="1"/>
  <c r="G22" i="28"/>
  <c r="F2" i="22"/>
  <c r="G22" i="16"/>
  <c r="H2" i="16"/>
  <c r="I2" i="16" s="1"/>
  <c r="H3" i="18"/>
  <c r="H3" i="22"/>
  <c r="I5" i="13"/>
  <c r="H6" i="13"/>
  <c r="K4" i="13"/>
  <c r="L3" i="14"/>
  <c r="K4" i="14"/>
  <c r="H9" i="14"/>
  <c r="I8" i="14"/>
  <c r="V13" i="14" l="1"/>
  <c r="U14" i="14"/>
  <c r="V14" i="15"/>
  <c r="U15" i="15"/>
  <c r="V14" i="12"/>
  <c r="U15" i="12"/>
  <c r="V14" i="13"/>
  <c r="U15" i="13"/>
  <c r="H3" i="27"/>
  <c r="J3" i="30"/>
  <c r="T5" i="18"/>
  <c r="J5" i="30"/>
  <c r="J8" i="30"/>
  <c r="T20" i="18"/>
  <c r="J14" i="30"/>
  <c r="J11" i="30"/>
  <c r="J12" i="30"/>
  <c r="J13" i="30"/>
  <c r="J15" i="30"/>
  <c r="J21" i="30"/>
  <c r="J20" i="30"/>
  <c r="J16" i="30"/>
  <c r="J18" i="30"/>
  <c r="J7" i="30"/>
  <c r="T5" i="22"/>
  <c r="T15" i="22"/>
  <c r="T20" i="22"/>
  <c r="T6" i="22"/>
  <c r="T2" i="22"/>
  <c r="U2" i="22" s="1"/>
  <c r="V2" i="22" s="1"/>
  <c r="T3" i="22"/>
  <c r="U3" i="22" s="1"/>
  <c r="V3" i="22" s="1"/>
  <c r="T9" i="18"/>
  <c r="T21" i="26"/>
  <c r="T15" i="26"/>
  <c r="T12" i="18"/>
  <c r="T11" i="26"/>
  <c r="T3" i="17"/>
  <c r="T17" i="17"/>
  <c r="T9" i="17"/>
  <c r="T21" i="17"/>
  <c r="T15" i="17"/>
  <c r="T8" i="17"/>
  <c r="T4" i="30"/>
  <c r="T19" i="30"/>
  <c r="T6" i="30"/>
  <c r="T2" i="30"/>
  <c r="U2" i="30" s="1"/>
  <c r="V2" i="30" s="1"/>
  <c r="T20" i="30"/>
  <c r="T8" i="30"/>
  <c r="T11" i="30"/>
  <c r="T8" i="18"/>
  <c r="T4" i="18"/>
  <c r="T7" i="22"/>
  <c r="T19" i="18"/>
  <c r="T18" i="18"/>
  <c r="J9" i="30"/>
  <c r="T16" i="22"/>
  <c r="J19" i="30"/>
  <c r="J4" i="30"/>
  <c r="T18" i="22"/>
  <c r="C52" i="26"/>
  <c r="T3" i="26"/>
  <c r="U3" i="26" s="1"/>
  <c r="V3" i="26" s="1"/>
  <c r="J10" i="30"/>
  <c r="T16" i="26"/>
  <c r="J6" i="30"/>
  <c r="T19" i="17"/>
  <c r="T6" i="26"/>
  <c r="T18" i="17"/>
  <c r="T19" i="26"/>
  <c r="T12" i="17"/>
  <c r="T20" i="26"/>
  <c r="T4" i="17"/>
  <c r="T10" i="22"/>
  <c r="T5" i="26"/>
  <c r="T10" i="17"/>
  <c r="S22" i="28"/>
  <c r="T2" i="28" s="1"/>
  <c r="U2" i="28" s="1"/>
  <c r="V2" i="28" s="1"/>
  <c r="T9" i="22"/>
  <c r="T14" i="17"/>
  <c r="T2" i="17"/>
  <c r="U2" i="17" s="1"/>
  <c r="V2" i="17" s="1"/>
  <c r="T21" i="30"/>
  <c r="T4" i="22"/>
  <c r="T14" i="26"/>
  <c r="T13" i="18"/>
  <c r="T10" i="26"/>
  <c r="T6" i="18"/>
  <c r="T17" i="26"/>
  <c r="T19" i="22"/>
  <c r="T5" i="17"/>
  <c r="S22" i="20"/>
  <c r="T2" i="20" s="1"/>
  <c r="U2" i="20" s="1"/>
  <c r="V2" i="20" s="1"/>
  <c r="T13" i="22"/>
  <c r="T13" i="30"/>
  <c r="T10" i="18"/>
  <c r="S22" i="23"/>
  <c r="T13" i="26"/>
  <c r="T20" i="17"/>
  <c r="T9" i="30"/>
  <c r="T12" i="26"/>
  <c r="T7" i="18"/>
  <c r="T7" i="26"/>
  <c r="T11" i="18"/>
  <c r="S22" i="24"/>
  <c r="T2" i="24" s="1"/>
  <c r="U2" i="24" s="1"/>
  <c r="V2" i="24" s="1"/>
  <c r="T18" i="30"/>
  <c r="T16" i="18"/>
  <c r="K2" i="30"/>
  <c r="L2" i="30" s="1"/>
  <c r="T21" i="18"/>
  <c r="T6" i="17"/>
  <c r="T11" i="17"/>
  <c r="T21" i="22"/>
  <c r="T10" i="30"/>
  <c r="T17" i="22"/>
  <c r="J17" i="30"/>
  <c r="T14" i="18"/>
  <c r="S22" i="21"/>
  <c r="T2" i="21" s="1"/>
  <c r="U2" i="21" s="1"/>
  <c r="V2" i="21" s="1"/>
  <c r="T15" i="18"/>
  <c r="S22" i="25"/>
  <c r="S22" i="16"/>
  <c r="T2" i="16" s="1"/>
  <c r="U2" i="16" s="1"/>
  <c r="T13" i="17"/>
  <c r="T11" i="22"/>
  <c r="T5" i="30"/>
  <c r="T8" i="22"/>
  <c r="T8" i="26"/>
  <c r="T14" i="22"/>
  <c r="T7" i="30"/>
  <c r="T14" i="30"/>
  <c r="T3" i="18"/>
  <c r="U3" i="18" s="1"/>
  <c r="V3" i="18" s="1"/>
  <c r="S22" i="27"/>
  <c r="T2" i="27" s="1"/>
  <c r="U2" i="27" s="1"/>
  <c r="V2" i="27" s="1"/>
  <c r="T16" i="17"/>
  <c r="T3" i="30"/>
  <c r="T12" i="22"/>
  <c r="S22" i="19"/>
  <c r="T2" i="19" s="1"/>
  <c r="U2" i="19" s="1"/>
  <c r="V2" i="19" s="1"/>
  <c r="T7" i="17"/>
  <c r="T17" i="30"/>
  <c r="T18" i="26"/>
  <c r="T12" i="30"/>
  <c r="H7" i="30"/>
  <c r="I6" i="30"/>
  <c r="T15" i="30"/>
  <c r="T17" i="18"/>
  <c r="T4" i="26"/>
  <c r="T16" i="30"/>
  <c r="L11" i="12"/>
  <c r="K12" i="12"/>
  <c r="I17" i="12"/>
  <c r="H18" i="12"/>
  <c r="H3" i="28"/>
  <c r="I3" i="28" s="1"/>
  <c r="I3" i="26"/>
  <c r="H4" i="26"/>
  <c r="H3" i="23"/>
  <c r="I3" i="23" s="1"/>
  <c r="H4" i="21"/>
  <c r="I4" i="21" s="1"/>
  <c r="H4" i="24"/>
  <c r="H5" i="24" s="1"/>
  <c r="H4" i="25"/>
  <c r="I4" i="25" s="1"/>
  <c r="H3" i="15"/>
  <c r="I3" i="15" s="1"/>
  <c r="H3" i="17"/>
  <c r="H4" i="17" s="1"/>
  <c r="J20" i="19"/>
  <c r="J19" i="19"/>
  <c r="J4" i="19"/>
  <c r="J8" i="19"/>
  <c r="J12" i="19"/>
  <c r="J5" i="19"/>
  <c r="J16" i="19"/>
  <c r="J9" i="19"/>
  <c r="J11" i="19"/>
  <c r="J21" i="19"/>
  <c r="J6" i="19"/>
  <c r="J2" i="19"/>
  <c r="K2" i="19" s="1"/>
  <c r="L2" i="19" s="1"/>
  <c r="J14" i="19"/>
  <c r="J13" i="19"/>
  <c r="J15" i="19"/>
  <c r="J17" i="19"/>
  <c r="F22" i="28"/>
  <c r="J2" i="28" s="1"/>
  <c r="F22" i="16"/>
  <c r="J2" i="16" s="1"/>
  <c r="F22" i="23"/>
  <c r="J2" i="23" s="1"/>
  <c r="K2" i="23" s="1"/>
  <c r="L2" i="23" s="1"/>
  <c r="I3" i="18"/>
  <c r="H4" i="18"/>
  <c r="F22" i="15"/>
  <c r="J2" i="15" s="1"/>
  <c r="K2" i="15" s="1"/>
  <c r="L2" i="15" s="1"/>
  <c r="F22" i="26"/>
  <c r="I3" i="22"/>
  <c r="H4" i="22"/>
  <c r="F22" i="18"/>
  <c r="J2" i="18" s="1"/>
  <c r="K2" i="18" s="1"/>
  <c r="L2" i="18" s="1"/>
  <c r="F22" i="22"/>
  <c r="I3" i="20"/>
  <c r="H4" i="20"/>
  <c r="H3" i="16"/>
  <c r="J7" i="19"/>
  <c r="F22" i="25"/>
  <c r="I2" i="19"/>
  <c r="H3" i="19"/>
  <c r="F22" i="24"/>
  <c r="J2" i="24" s="1"/>
  <c r="K2" i="24" s="1"/>
  <c r="L2" i="24" s="1"/>
  <c r="F22" i="17"/>
  <c r="J2" i="17" s="1"/>
  <c r="K2" i="17" s="1"/>
  <c r="L2" i="17" s="1"/>
  <c r="J10" i="19"/>
  <c r="F22" i="27"/>
  <c r="F22" i="20"/>
  <c r="J2" i="20" s="1"/>
  <c r="F22" i="21"/>
  <c r="J2" i="21" s="1"/>
  <c r="K2" i="21" s="1"/>
  <c r="L2" i="21" s="1"/>
  <c r="J3" i="19"/>
  <c r="I6" i="13"/>
  <c r="H7" i="13"/>
  <c r="K5" i="13"/>
  <c r="L4" i="13"/>
  <c r="H10" i="14"/>
  <c r="I9" i="14"/>
  <c r="K5" i="14"/>
  <c r="L4" i="14"/>
  <c r="V14" i="14" l="1"/>
  <c r="U15" i="14"/>
  <c r="V15" i="15"/>
  <c r="U16" i="15"/>
  <c r="V15" i="12"/>
  <c r="U16" i="12"/>
  <c r="V15" i="13"/>
  <c r="U16" i="13"/>
  <c r="I3" i="27"/>
  <c r="H4" i="27"/>
  <c r="U4" i="26"/>
  <c r="V4" i="26" s="1"/>
  <c r="U4" i="22"/>
  <c r="V4" i="22" s="1"/>
  <c r="U3" i="30"/>
  <c r="V3" i="30" s="1"/>
  <c r="J22" i="30"/>
  <c r="U5" i="26"/>
  <c r="V5" i="26" s="1"/>
  <c r="U5" i="22"/>
  <c r="V2" i="16"/>
  <c r="K3" i="30"/>
  <c r="T9" i="25"/>
  <c r="T18" i="25"/>
  <c r="T21" i="25"/>
  <c r="T5" i="25"/>
  <c r="T8" i="25"/>
  <c r="T10" i="25"/>
  <c r="T13" i="25"/>
  <c r="T20" i="25"/>
  <c r="T14" i="25"/>
  <c r="T7" i="25"/>
  <c r="T11" i="25"/>
  <c r="T3" i="25"/>
  <c r="T6" i="25"/>
  <c r="T4" i="25"/>
  <c r="T17" i="25"/>
  <c r="T15" i="25"/>
  <c r="T16" i="25"/>
  <c r="T19" i="25"/>
  <c r="T12" i="25"/>
  <c r="I7" i="30"/>
  <c r="H8" i="30"/>
  <c r="T13" i="19"/>
  <c r="T18" i="19"/>
  <c r="T3" i="19"/>
  <c r="U3" i="19" s="1"/>
  <c r="V3" i="19" s="1"/>
  <c r="T12" i="19"/>
  <c r="T19" i="19"/>
  <c r="T15" i="19"/>
  <c r="T5" i="19"/>
  <c r="T9" i="19"/>
  <c r="T6" i="19"/>
  <c r="T7" i="19"/>
  <c r="T20" i="19"/>
  <c r="T17" i="19"/>
  <c r="T21" i="19"/>
  <c r="T11" i="19"/>
  <c r="T16" i="19"/>
  <c r="T4" i="19"/>
  <c r="T10" i="19"/>
  <c r="T14" i="19"/>
  <c r="T8" i="19"/>
  <c r="T18" i="21"/>
  <c r="T10" i="21"/>
  <c r="T13" i="21"/>
  <c r="T5" i="21"/>
  <c r="T7" i="21"/>
  <c r="T21" i="21"/>
  <c r="T12" i="21"/>
  <c r="T3" i="21"/>
  <c r="U3" i="21" s="1"/>
  <c r="V3" i="21" s="1"/>
  <c r="T14" i="21"/>
  <c r="T9" i="21"/>
  <c r="T19" i="21"/>
  <c r="T17" i="21"/>
  <c r="T15" i="21"/>
  <c r="T6" i="21"/>
  <c r="T16" i="21"/>
  <c r="T20" i="21"/>
  <c r="T8" i="21"/>
  <c r="T4" i="21"/>
  <c r="T11" i="21"/>
  <c r="T16" i="20"/>
  <c r="T10" i="20"/>
  <c r="T4" i="20"/>
  <c r="T12" i="20"/>
  <c r="T18" i="20"/>
  <c r="T8" i="20"/>
  <c r="T20" i="20"/>
  <c r="T15" i="20"/>
  <c r="T7" i="20"/>
  <c r="T6" i="20"/>
  <c r="T13" i="20"/>
  <c r="T11" i="20"/>
  <c r="T5" i="20"/>
  <c r="T21" i="20"/>
  <c r="T17" i="20"/>
  <c r="T14" i="20"/>
  <c r="T19" i="20"/>
  <c r="T9" i="20"/>
  <c r="T3" i="20"/>
  <c r="U3" i="20" s="1"/>
  <c r="V3" i="20" s="1"/>
  <c r="I4" i="24"/>
  <c r="T8" i="24"/>
  <c r="T5" i="24"/>
  <c r="T17" i="24"/>
  <c r="T10" i="24"/>
  <c r="T16" i="24"/>
  <c r="T7" i="24"/>
  <c r="T15" i="24"/>
  <c r="T20" i="24"/>
  <c r="T11" i="24"/>
  <c r="T3" i="24"/>
  <c r="U3" i="24" s="1"/>
  <c r="V3" i="24" s="1"/>
  <c r="T14" i="24"/>
  <c r="T21" i="24"/>
  <c r="T13" i="24"/>
  <c r="T19" i="24"/>
  <c r="T12" i="24"/>
  <c r="T9" i="24"/>
  <c r="T6" i="24"/>
  <c r="T18" i="24"/>
  <c r="T4" i="24"/>
  <c r="U4" i="30"/>
  <c r="V4" i="30" s="1"/>
  <c r="T16" i="23"/>
  <c r="T8" i="23"/>
  <c r="T4" i="23"/>
  <c r="T20" i="23"/>
  <c r="T12" i="23"/>
  <c r="T13" i="23"/>
  <c r="T18" i="23"/>
  <c r="T15" i="23"/>
  <c r="T3" i="23"/>
  <c r="T5" i="23"/>
  <c r="T10" i="23"/>
  <c r="T6" i="23"/>
  <c r="T7" i="23"/>
  <c r="T19" i="23"/>
  <c r="T9" i="23"/>
  <c r="T17" i="23"/>
  <c r="T14" i="23"/>
  <c r="T21" i="23"/>
  <c r="T11" i="23"/>
  <c r="T18" i="16"/>
  <c r="T21" i="16"/>
  <c r="T7" i="16"/>
  <c r="T5" i="16"/>
  <c r="T10" i="16"/>
  <c r="T16" i="16"/>
  <c r="T4" i="16"/>
  <c r="T8" i="16"/>
  <c r="T3" i="16"/>
  <c r="U3" i="16" s="1"/>
  <c r="V3" i="16" s="1"/>
  <c r="T14" i="16"/>
  <c r="T13" i="16"/>
  <c r="T20" i="16"/>
  <c r="T12" i="16"/>
  <c r="T17" i="16"/>
  <c r="T19" i="16"/>
  <c r="T6" i="16"/>
  <c r="T11" i="16"/>
  <c r="T9" i="16"/>
  <c r="T15" i="16"/>
  <c r="T15" i="27"/>
  <c r="T16" i="27"/>
  <c r="T17" i="27"/>
  <c r="T5" i="27"/>
  <c r="T7" i="27"/>
  <c r="T20" i="27"/>
  <c r="T9" i="27"/>
  <c r="T10" i="27"/>
  <c r="T4" i="27"/>
  <c r="T6" i="27"/>
  <c r="T14" i="27"/>
  <c r="T3" i="27"/>
  <c r="U3" i="27" s="1"/>
  <c r="V3" i="27" s="1"/>
  <c r="T21" i="27"/>
  <c r="T8" i="27"/>
  <c r="T12" i="27"/>
  <c r="T13" i="27"/>
  <c r="T18" i="27"/>
  <c r="T19" i="27"/>
  <c r="T11" i="27"/>
  <c r="T2" i="25"/>
  <c r="U2" i="25" s="1"/>
  <c r="V2" i="25" s="1"/>
  <c r="T2" i="23"/>
  <c r="U2" i="23" s="1"/>
  <c r="V2" i="23" s="1"/>
  <c r="U4" i="18"/>
  <c r="T15" i="28"/>
  <c r="T5" i="28"/>
  <c r="T17" i="28"/>
  <c r="T20" i="28"/>
  <c r="T10" i="28"/>
  <c r="T21" i="28"/>
  <c r="T19" i="28"/>
  <c r="T12" i="28"/>
  <c r="T16" i="28"/>
  <c r="T18" i="28"/>
  <c r="T13" i="28"/>
  <c r="T3" i="28"/>
  <c r="U3" i="28" s="1"/>
  <c r="V3" i="28" s="1"/>
  <c r="T8" i="28"/>
  <c r="T4" i="28"/>
  <c r="T11" i="28"/>
  <c r="T7" i="28"/>
  <c r="T14" i="28"/>
  <c r="T9" i="28"/>
  <c r="T6" i="28"/>
  <c r="U3" i="17"/>
  <c r="V3" i="17" s="1"/>
  <c r="L12" i="12"/>
  <c r="K13" i="12"/>
  <c r="I18" i="12"/>
  <c r="H19" i="12"/>
  <c r="H4" i="28"/>
  <c r="I4" i="26"/>
  <c r="H5" i="26"/>
  <c r="H5" i="25"/>
  <c r="H4" i="23"/>
  <c r="I4" i="23" s="1"/>
  <c r="H5" i="21"/>
  <c r="K3" i="19"/>
  <c r="L3" i="19" s="1"/>
  <c r="H4" i="15"/>
  <c r="H5" i="15" s="1"/>
  <c r="I3" i="17"/>
  <c r="K2" i="16"/>
  <c r="L2" i="16" s="1"/>
  <c r="K2" i="20"/>
  <c r="L2" i="20" s="1"/>
  <c r="J13" i="26"/>
  <c r="J12" i="26"/>
  <c r="J21" i="26"/>
  <c r="J19" i="26"/>
  <c r="J10" i="26"/>
  <c r="J20" i="26"/>
  <c r="J3" i="26"/>
  <c r="J8" i="26"/>
  <c r="J4" i="26"/>
  <c r="J6" i="26"/>
  <c r="J15" i="26"/>
  <c r="J11" i="26"/>
  <c r="J14" i="26"/>
  <c r="J5" i="26"/>
  <c r="J16" i="26"/>
  <c r="J7" i="26"/>
  <c r="J18" i="26"/>
  <c r="J9" i="26"/>
  <c r="J17" i="26"/>
  <c r="J18" i="23"/>
  <c r="J7" i="23"/>
  <c r="J12" i="23"/>
  <c r="J17" i="23"/>
  <c r="J20" i="23"/>
  <c r="J4" i="23"/>
  <c r="J9" i="23"/>
  <c r="J10" i="23"/>
  <c r="J6" i="23"/>
  <c r="J5" i="23"/>
  <c r="J16" i="23"/>
  <c r="J14" i="23"/>
  <c r="J8" i="23"/>
  <c r="J3" i="23"/>
  <c r="K3" i="23" s="1"/>
  <c r="L3" i="23" s="1"/>
  <c r="J15" i="23"/>
  <c r="J19" i="23"/>
  <c r="J21" i="23"/>
  <c r="J11" i="23"/>
  <c r="J13" i="23"/>
  <c r="H5" i="17"/>
  <c r="I4" i="17"/>
  <c r="J18" i="25"/>
  <c r="J14" i="25"/>
  <c r="J16" i="25"/>
  <c r="J5" i="25"/>
  <c r="J20" i="25"/>
  <c r="J7" i="25"/>
  <c r="J12" i="25"/>
  <c r="J10" i="25"/>
  <c r="J13" i="25"/>
  <c r="J19" i="25"/>
  <c r="J6" i="25"/>
  <c r="J9" i="25"/>
  <c r="J21" i="25"/>
  <c r="J4" i="25"/>
  <c r="J8" i="25"/>
  <c r="J3" i="25"/>
  <c r="J15" i="25"/>
  <c r="J11" i="25"/>
  <c r="J17" i="25"/>
  <c r="J8" i="16"/>
  <c r="J16" i="16"/>
  <c r="J7" i="16"/>
  <c r="J10" i="16"/>
  <c r="J18" i="16"/>
  <c r="J15" i="16"/>
  <c r="J14" i="16"/>
  <c r="J20" i="16"/>
  <c r="J5" i="16"/>
  <c r="J21" i="16"/>
  <c r="J9" i="16"/>
  <c r="J6" i="16"/>
  <c r="J3" i="16"/>
  <c r="J17" i="16"/>
  <c r="J4" i="16"/>
  <c r="J11" i="16"/>
  <c r="J19" i="16"/>
  <c r="J13" i="16"/>
  <c r="J12" i="16"/>
  <c r="J15" i="21"/>
  <c r="J12" i="21"/>
  <c r="J7" i="21"/>
  <c r="J19" i="21"/>
  <c r="J14" i="21"/>
  <c r="J20" i="21"/>
  <c r="J21" i="21"/>
  <c r="J17" i="21"/>
  <c r="J9" i="21"/>
  <c r="J16" i="21"/>
  <c r="J18" i="21"/>
  <c r="J8" i="21"/>
  <c r="J6" i="21"/>
  <c r="J10" i="21"/>
  <c r="J11" i="21"/>
  <c r="J5" i="21"/>
  <c r="J4" i="21"/>
  <c r="J13" i="21"/>
  <c r="J3" i="21"/>
  <c r="K3" i="21" s="1"/>
  <c r="L3" i="21" s="1"/>
  <c r="J12" i="17"/>
  <c r="J5" i="17"/>
  <c r="J7" i="17"/>
  <c r="J19" i="17"/>
  <c r="J16" i="17"/>
  <c r="J21" i="17"/>
  <c r="J18" i="17"/>
  <c r="J13" i="17"/>
  <c r="J20" i="17"/>
  <c r="J15" i="17"/>
  <c r="J17" i="17"/>
  <c r="J8" i="17"/>
  <c r="J9" i="17"/>
  <c r="J14" i="17"/>
  <c r="J11" i="17"/>
  <c r="J10" i="17"/>
  <c r="J3" i="17"/>
  <c r="K3" i="17" s="1"/>
  <c r="L3" i="17" s="1"/>
  <c r="J6" i="17"/>
  <c r="J4" i="17"/>
  <c r="I5" i="24"/>
  <c r="H6" i="24"/>
  <c r="J6" i="15"/>
  <c r="J9" i="15"/>
  <c r="J7" i="15"/>
  <c r="J12" i="15"/>
  <c r="J5" i="15"/>
  <c r="J10" i="15"/>
  <c r="J15" i="15"/>
  <c r="J20" i="15"/>
  <c r="J21" i="15"/>
  <c r="J4" i="15"/>
  <c r="J14" i="15"/>
  <c r="J11" i="15"/>
  <c r="J3" i="15"/>
  <c r="K3" i="15" s="1"/>
  <c r="L3" i="15" s="1"/>
  <c r="J8" i="15"/>
  <c r="J17" i="15"/>
  <c r="J13" i="15"/>
  <c r="J16" i="15"/>
  <c r="J18" i="15"/>
  <c r="J19" i="15"/>
  <c r="I4" i="18"/>
  <c r="H5" i="18"/>
  <c r="I4" i="22"/>
  <c r="H5" i="22"/>
  <c r="H5" i="23"/>
  <c r="K2" i="28"/>
  <c r="L2" i="28" s="1"/>
  <c r="J2" i="25"/>
  <c r="K2" i="25" s="1"/>
  <c r="L2" i="25" s="1"/>
  <c r="I4" i="20"/>
  <c r="H5" i="20"/>
  <c r="J15" i="18"/>
  <c r="J5" i="18"/>
  <c r="J7" i="18"/>
  <c r="J17" i="18"/>
  <c r="J6" i="18"/>
  <c r="J8" i="18"/>
  <c r="J11" i="18"/>
  <c r="J10" i="18"/>
  <c r="J21" i="18"/>
  <c r="J12" i="18"/>
  <c r="J13" i="18"/>
  <c r="J18" i="18"/>
  <c r="J14" i="18"/>
  <c r="J19" i="18"/>
  <c r="J16" i="18"/>
  <c r="J9" i="18"/>
  <c r="J4" i="18"/>
  <c r="J3" i="18"/>
  <c r="K3" i="18" s="1"/>
  <c r="L3" i="18" s="1"/>
  <c r="J20" i="18"/>
  <c r="J10" i="20"/>
  <c r="J5" i="20"/>
  <c r="J3" i="20"/>
  <c r="J14" i="20"/>
  <c r="J8" i="20"/>
  <c r="J19" i="20"/>
  <c r="J13" i="20"/>
  <c r="J4" i="20"/>
  <c r="J20" i="20"/>
  <c r="J7" i="20"/>
  <c r="J21" i="20"/>
  <c r="J16" i="20"/>
  <c r="J9" i="20"/>
  <c r="J11" i="20"/>
  <c r="J15" i="20"/>
  <c r="J6" i="20"/>
  <c r="J18" i="20"/>
  <c r="J17" i="20"/>
  <c r="J12" i="20"/>
  <c r="I5" i="25"/>
  <c r="H6" i="25"/>
  <c r="J15" i="28"/>
  <c r="J3" i="28"/>
  <c r="J12" i="28"/>
  <c r="J13" i="28"/>
  <c r="J6" i="28"/>
  <c r="J18" i="28"/>
  <c r="J5" i="28"/>
  <c r="J10" i="28"/>
  <c r="J14" i="28"/>
  <c r="J11" i="28"/>
  <c r="J9" i="28"/>
  <c r="J19" i="28"/>
  <c r="J8" i="28"/>
  <c r="J4" i="28"/>
  <c r="J20" i="28"/>
  <c r="J17" i="28"/>
  <c r="J16" i="28"/>
  <c r="J7" i="28"/>
  <c r="J21" i="28"/>
  <c r="J10" i="27"/>
  <c r="J7" i="27"/>
  <c r="J11" i="27"/>
  <c r="J5" i="27"/>
  <c r="J14" i="27"/>
  <c r="J13" i="27"/>
  <c r="J17" i="27"/>
  <c r="J12" i="27"/>
  <c r="J19" i="27"/>
  <c r="J6" i="27"/>
  <c r="J8" i="27"/>
  <c r="J9" i="27"/>
  <c r="J4" i="27"/>
  <c r="J3" i="27"/>
  <c r="J21" i="27"/>
  <c r="J15" i="27"/>
  <c r="J18" i="27"/>
  <c r="J16" i="27"/>
  <c r="J20" i="27"/>
  <c r="I3" i="19"/>
  <c r="H4" i="19"/>
  <c r="J11" i="22"/>
  <c r="J16" i="22"/>
  <c r="J15" i="22"/>
  <c r="J13" i="22"/>
  <c r="J12" i="22"/>
  <c r="J14" i="22"/>
  <c r="J9" i="22"/>
  <c r="J8" i="22"/>
  <c r="J18" i="22"/>
  <c r="J6" i="22"/>
  <c r="J20" i="22"/>
  <c r="J5" i="22"/>
  <c r="J21" i="22"/>
  <c r="J10" i="22"/>
  <c r="J7" i="22"/>
  <c r="J3" i="22"/>
  <c r="J4" i="22"/>
  <c r="J19" i="22"/>
  <c r="J17" i="22"/>
  <c r="J2" i="27"/>
  <c r="J4" i="24"/>
  <c r="J19" i="24"/>
  <c r="J9" i="24"/>
  <c r="J5" i="24"/>
  <c r="J17" i="24"/>
  <c r="J12" i="24"/>
  <c r="J21" i="24"/>
  <c r="J8" i="24"/>
  <c r="J15" i="24"/>
  <c r="J18" i="24"/>
  <c r="J6" i="24"/>
  <c r="J14" i="24"/>
  <c r="J10" i="24"/>
  <c r="J16" i="24"/>
  <c r="J20" i="24"/>
  <c r="J11" i="24"/>
  <c r="J3" i="24"/>
  <c r="K3" i="24" s="1"/>
  <c r="L3" i="24" s="1"/>
  <c r="J7" i="24"/>
  <c r="J13" i="24"/>
  <c r="I3" i="16"/>
  <c r="H4" i="16"/>
  <c r="J2" i="22"/>
  <c r="K2" i="22" s="1"/>
  <c r="L2" i="22" s="1"/>
  <c r="J2" i="26"/>
  <c r="K2" i="26" s="1"/>
  <c r="L2" i="26" s="1"/>
  <c r="K6" i="13"/>
  <c r="L5" i="13"/>
  <c r="H8" i="13"/>
  <c r="I7" i="13"/>
  <c r="K6" i="14"/>
  <c r="L5" i="14"/>
  <c r="H11" i="14"/>
  <c r="I10" i="14"/>
  <c r="V15" i="14" l="1"/>
  <c r="U16" i="14"/>
  <c r="V16" i="15"/>
  <c r="U17" i="15"/>
  <c r="U17" i="12"/>
  <c r="V16" i="12"/>
  <c r="V16" i="13"/>
  <c r="U17" i="13"/>
  <c r="I4" i="27"/>
  <c r="H5" i="27"/>
  <c r="K2" i="27"/>
  <c r="L2" i="27" s="1"/>
  <c r="J22" i="27"/>
  <c r="K3" i="20"/>
  <c r="L3" i="20" s="1"/>
  <c r="U6" i="26"/>
  <c r="U4" i="21"/>
  <c r="V4" i="21" s="1"/>
  <c r="V5" i="22"/>
  <c r="U6" i="22"/>
  <c r="I4" i="15"/>
  <c r="V4" i="18"/>
  <c r="U5" i="18"/>
  <c r="U3" i="23"/>
  <c r="V3" i="23" s="1"/>
  <c r="U4" i="24"/>
  <c r="V4" i="24" s="1"/>
  <c r="U4" i="17"/>
  <c r="U5" i="24"/>
  <c r="V5" i="24" s="1"/>
  <c r="U4" i="28"/>
  <c r="V4" i="28" s="1"/>
  <c r="U5" i="21"/>
  <c r="V5" i="21" s="1"/>
  <c r="L3" i="30"/>
  <c r="K4" i="30"/>
  <c r="U4" i="16"/>
  <c r="V4" i="16" s="1"/>
  <c r="U3" i="25"/>
  <c r="V3" i="25" s="1"/>
  <c r="U4" i="27"/>
  <c r="V4" i="27" s="1"/>
  <c r="U4" i="19"/>
  <c r="V4" i="19" s="1"/>
  <c r="U5" i="30"/>
  <c r="U4" i="20"/>
  <c r="V4" i="20" s="1"/>
  <c r="I8" i="30"/>
  <c r="H9" i="30"/>
  <c r="K4" i="19"/>
  <c r="L4" i="19" s="1"/>
  <c r="K14" i="12"/>
  <c r="L13" i="12"/>
  <c r="I19" i="12"/>
  <c r="H20" i="12"/>
  <c r="I4" i="28"/>
  <c r="H5" i="28"/>
  <c r="H6" i="26"/>
  <c r="I5" i="26"/>
  <c r="I5" i="21"/>
  <c r="H6" i="21"/>
  <c r="K3" i="16"/>
  <c r="L3" i="16" s="1"/>
  <c r="K3" i="28"/>
  <c r="L3" i="28" s="1"/>
  <c r="K4" i="21"/>
  <c r="L4" i="21" s="1"/>
  <c r="K3" i="22"/>
  <c r="L3" i="22" s="1"/>
  <c r="K4" i="17"/>
  <c r="L4" i="17" s="1"/>
  <c r="K3" i="25"/>
  <c r="L3" i="25" s="1"/>
  <c r="K4" i="18"/>
  <c r="L4" i="18" s="1"/>
  <c r="H6" i="17"/>
  <c r="I5" i="17"/>
  <c r="K4" i="24"/>
  <c r="L4" i="24" s="1"/>
  <c r="I5" i="20"/>
  <c r="H6" i="20"/>
  <c r="H7" i="24"/>
  <c r="I6" i="24"/>
  <c r="I5" i="23"/>
  <c r="H6" i="23"/>
  <c r="H6" i="15"/>
  <c r="I5" i="15"/>
  <c r="J22" i="20"/>
  <c r="I5" i="18"/>
  <c r="H6" i="18"/>
  <c r="K3" i="26"/>
  <c r="L3" i="26" s="1"/>
  <c r="J22" i="28"/>
  <c r="J22" i="16"/>
  <c r="H5" i="16"/>
  <c r="I4" i="16"/>
  <c r="K3" i="27"/>
  <c r="L3" i="27" s="1"/>
  <c r="H5" i="19"/>
  <c r="I4" i="19"/>
  <c r="I6" i="25"/>
  <c r="H7" i="25"/>
  <c r="K4" i="20"/>
  <c r="L4" i="20" s="1"/>
  <c r="I5" i="22"/>
  <c r="H6" i="22"/>
  <c r="K4" i="15"/>
  <c r="L4" i="15" s="1"/>
  <c r="K4" i="23"/>
  <c r="I8" i="13"/>
  <c r="H9" i="13"/>
  <c r="K7" i="13"/>
  <c r="L6" i="13"/>
  <c r="H12" i="14"/>
  <c r="I11" i="14"/>
  <c r="K7" i="14"/>
  <c r="L6" i="14"/>
  <c r="V16" i="14" l="1"/>
  <c r="U17" i="14"/>
  <c r="V17" i="15"/>
  <c r="U18" i="15"/>
  <c r="V17" i="12"/>
  <c r="U18" i="12"/>
  <c r="V17" i="13"/>
  <c r="U18" i="13"/>
  <c r="H6" i="27"/>
  <c r="I5" i="27"/>
  <c r="U5" i="19"/>
  <c r="V5" i="19" s="1"/>
  <c r="V6" i="26"/>
  <c r="U7" i="26"/>
  <c r="U5" i="20"/>
  <c r="V5" i="20" s="1"/>
  <c r="U5" i="28"/>
  <c r="V5" i="28" s="1"/>
  <c r="U6" i="24"/>
  <c r="V6" i="22"/>
  <c r="U7" i="22"/>
  <c r="U4" i="23"/>
  <c r="L4" i="30"/>
  <c r="K5" i="30"/>
  <c r="U5" i="27"/>
  <c r="V5" i="18"/>
  <c r="U6" i="18"/>
  <c r="U4" i="25"/>
  <c r="K4" i="22"/>
  <c r="L4" i="22" s="1"/>
  <c r="V5" i="30"/>
  <c r="U6" i="30"/>
  <c r="V4" i="17"/>
  <c r="U5" i="17"/>
  <c r="U6" i="21"/>
  <c r="U5" i="16"/>
  <c r="I9" i="30"/>
  <c r="H10" i="30"/>
  <c r="U6" i="19"/>
  <c r="K4" i="16"/>
  <c r="L4" i="16" s="1"/>
  <c r="K5" i="19"/>
  <c r="L14" i="12"/>
  <c r="K15" i="12"/>
  <c r="I20" i="12"/>
  <c r="H21" i="12"/>
  <c r="I21" i="12" s="1"/>
  <c r="H6" i="28"/>
  <c r="I5" i="28"/>
  <c r="H7" i="26"/>
  <c r="I6" i="26"/>
  <c r="K5" i="21"/>
  <c r="L5" i="21" s="1"/>
  <c r="H7" i="21"/>
  <c r="I6" i="21"/>
  <c r="K5" i="20"/>
  <c r="L5" i="20" s="1"/>
  <c r="K4" i="25"/>
  <c r="L4" i="25" s="1"/>
  <c r="K5" i="18"/>
  <c r="K5" i="17"/>
  <c r="L5" i="17" s="1"/>
  <c r="K4" i="28"/>
  <c r="K4" i="27"/>
  <c r="L4" i="27" s="1"/>
  <c r="H7" i="17"/>
  <c r="I6" i="17"/>
  <c r="K5" i="23"/>
  <c r="L4" i="23"/>
  <c r="I7" i="25"/>
  <c r="H8" i="25"/>
  <c r="K5" i="15"/>
  <c r="H7" i="18"/>
  <c r="I6" i="18"/>
  <c r="H8" i="24"/>
  <c r="I7" i="24"/>
  <c r="H7" i="15"/>
  <c r="I6" i="15"/>
  <c r="K5" i="24"/>
  <c r="H7" i="23"/>
  <c r="I6" i="23"/>
  <c r="H6" i="19"/>
  <c r="I5" i="19"/>
  <c r="H6" i="16"/>
  <c r="I5" i="16"/>
  <c r="I6" i="20"/>
  <c r="H7" i="20"/>
  <c r="H7" i="22"/>
  <c r="I6" i="22"/>
  <c r="K4" i="26"/>
  <c r="K8" i="13"/>
  <c r="L7" i="13"/>
  <c r="H10" i="13"/>
  <c r="I9" i="13"/>
  <c r="H13" i="14"/>
  <c r="I12" i="14"/>
  <c r="K8" i="14"/>
  <c r="L7" i="14"/>
  <c r="V17" i="14" l="1"/>
  <c r="U18" i="14"/>
  <c r="V18" i="15"/>
  <c r="U19" i="15"/>
  <c r="V18" i="12"/>
  <c r="U19" i="12"/>
  <c r="V18" i="13"/>
  <c r="U19" i="13"/>
  <c r="I6" i="27"/>
  <c r="H7" i="27"/>
  <c r="K5" i="22"/>
  <c r="V7" i="26"/>
  <c r="U8" i="26"/>
  <c r="U6" i="20"/>
  <c r="U7" i="20" s="1"/>
  <c r="U6" i="28"/>
  <c r="U7" i="28" s="1"/>
  <c r="V4" i="23"/>
  <c r="U5" i="23"/>
  <c r="V7" i="22"/>
  <c r="U8" i="22"/>
  <c r="V6" i="24"/>
  <c r="U7" i="24"/>
  <c r="K5" i="16"/>
  <c r="L5" i="16" s="1"/>
  <c r="H11" i="30"/>
  <c r="I10" i="30"/>
  <c r="V4" i="25"/>
  <c r="U5" i="25"/>
  <c r="V6" i="21"/>
  <c r="U7" i="21"/>
  <c r="V6" i="18"/>
  <c r="U7" i="18"/>
  <c r="V5" i="17"/>
  <c r="U6" i="17"/>
  <c r="V5" i="16"/>
  <c r="U6" i="16"/>
  <c r="V5" i="27"/>
  <c r="U6" i="27"/>
  <c r="I22" i="12"/>
  <c r="I23" i="12" s="1"/>
  <c r="I24" i="12" s="1"/>
  <c r="B8" i="29" s="1"/>
  <c r="V6" i="30"/>
  <c r="U7" i="30"/>
  <c r="L5" i="30"/>
  <c r="K6" i="30"/>
  <c r="V6" i="19"/>
  <c r="U7" i="19"/>
  <c r="K6" i="17"/>
  <c r="L6" i="17" s="1"/>
  <c r="K6" i="20"/>
  <c r="L6" i="20" s="1"/>
  <c r="K6" i="21"/>
  <c r="L5" i="19"/>
  <c r="K6" i="19"/>
  <c r="L15" i="12"/>
  <c r="K16" i="12"/>
  <c r="H7" i="28"/>
  <c r="I6" i="28"/>
  <c r="H8" i="26"/>
  <c r="I7" i="26"/>
  <c r="H8" i="21"/>
  <c r="I7" i="21"/>
  <c r="K5" i="25"/>
  <c r="K6" i="25" s="1"/>
  <c r="L4" i="28"/>
  <c r="K5" i="28"/>
  <c r="K5" i="27"/>
  <c r="L5" i="27" s="1"/>
  <c r="L5" i="18"/>
  <c r="K6" i="18"/>
  <c r="H8" i="18"/>
  <c r="I7" i="18"/>
  <c r="H9" i="25"/>
  <c r="I8" i="25"/>
  <c r="H8" i="17"/>
  <c r="I7" i="17"/>
  <c r="H8" i="20"/>
  <c r="I7" i="20"/>
  <c r="H7" i="19"/>
  <c r="I6" i="19"/>
  <c r="H8" i="22"/>
  <c r="I7" i="22"/>
  <c r="H8" i="15"/>
  <c r="I7" i="15"/>
  <c r="L5" i="23"/>
  <c r="K6" i="23"/>
  <c r="K7" i="20"/>
  <c r="L5" i="22"/>
  <c r="K6" i="22"/>
  <c r="H8" i="23"/>
  <c r="I7" i="23"/>
  <c r="L4" i="26"/>
  <c r="K5" i="26"/>
  <c r="H9" i="24"/>
  <c r="I8" i="24"/>
  <c r="H7" i="16"/>
  <c r="I6" i="16"/>
  <c r="L5" i="24"/>
  <c r="K6" i="24"/>
  <c r="L5" i="15"/>
  <c r="K6" i="15"/>
  <c r="H11" i="13"/>
  <c r="I10" i="13"/>
  <c r="K9" i="13"/>
  <c r="L8" i="13"/>
  <c r="K9" i="14"/>
  <c r="L8" i="14"/>
  <c r="H14" i="14"/>
  <c r="I13" i="14"/>
  <c r="V18" i="14" l="1"/>
  <c r="U19" i="14"/>
  <c r="V19" i="15"/>
  <c r="U20" i="15"/>
  <c r="V19" i="12"/>
  <c r="U20" i="12"/>
  <c r="V19" i="13"/>
  <c r="U20" i="13"/>
  <c r="I7" i="27"/>
  <c r="H8" i="27"/>
  <c r="V6" i="20"/>
  <c r="K6" i="16"/>
  <c r="V6" i="28"/>
  <c r="K7" i="17"/>
  <c r="L7" i="17" s="1"/>
  <c r="V8" i="26"/>
  <c r="U9" i="26"/>
  <c r="V7" i="24"/>
  <c r="U8" i="24"/>
  <c r="V8" i="22"/>
  <c r="U9" i="22"/>
  <c r="V5" i="23"/>
  <c r="U6" i="23"/>
  <c r="V6" i="27"/>
  <c r="U7" i="27"/>
  <c r="V7" i="20"/>
  <c r="U8" i="20"/>
  <c r="V5" i="25"/>
  <c r="U6" i="25"/>
  <c r="L6" i="30"/>
  <c r="K7" i="30"/>
  <c r="V6" i="16"/>
  <c r="U7" i="16"/>
  <c r="V7" i="18"/>
  <c r="U8" i="18"/>
  <c r="V7" i="30"/>
  <c r="U8" i="30"/>
  <c r="V6" i="17"/>
  <c r="U7" i="17"/>
  <c r="V7" i="21"/>
  <c r="U8" i="21"/>
  <c r="I11" i="30"/>
  <c r="H12" i="30"/>
  <c r="V7" i="28"/>
  <c r="U8" i="28"/>
  <c r="V7" i="19"/>
  <c r="U8" i="19"/>
  <c r="L6" i="21"/>
  <c r="K7" i="21"/>
  <c r="L6" i="19"/>
  <c r="K7" i="19"/>
  <c r="L16" i="12"/>
  <c r="K17" i="12"/>
  <c r="I7" i="28"/>
  <c r="H8" i="28"/>
  <c r="I8" i="26"/>
  <c r="H9" i="26"/>
  <c r="L5" i="25"/>
  <c r="I8" i="21"/>
  <c r="H9" i="21"/>
  <c r="K6" i="27"/>
  <c r="L6" i="27" s="1"/>
  <c r="L6" i="18"/>
  <c r="K7" i="18"/>
  <c r="L5" i="28"/>
  <c r="K6" i="28"/>
  <c r="L6" i="24"/>
  <c r="K7" i="24"/>
  <c r="H10" i="24"/>
  <c r="I9" i="24"/>
  <c r="H9" i="23"/>
  <c r="I8" i="23"/>
  <c r="H9" i="15"/>
  <c r="I8" i="15"/>
  <c r="H9" i="20"/>
  <c r="I8" i="20"/>
  <c r="K7" i="25"/>
  <c r="L6" i="25"/>
  <c r="L6" i="22"/>
  <c r="K7" i="22"/>
  <c r="H10" i="25"/>
  <c r="I9" i="25"/>
  <c r="H8" i="16"/>
  <c r="I7" i="16"/>
  <c r="H9" i="22"/>
  <c r="I8" i="22"/>
  <c r="H9" i="17"/>
  <c r="I8" i="17"/>
  <c r="K7" i="16"/>
  <c r="L6" i="16"/>
  <c r="L7" i="20"/>
  <c r="K8" i="20"/>
  <c r="H9" i="18"/>
  <c r="I8" i="18"/>
  <c r="L5" i="26"/>
  <c r="K6" i="26"/>
  <c r="L6" i="15"/>
  <c r="K7" i="15"/>
  <c r="L6" i="23"/>
  <c r="K7" i="23"/>
  <c r="H8" i="19"/>
  <c r="I7" i="19"/>
  <c r="K10" i="13"/>
  <c r="L9" i="13"/>
  <c r="H12" i="13"/>
  <c r="I11" i="13"/>
  <c r="H15" i="14"/>
  <c r="I14" i="14"/>
  <c r="K10" i="14"/>
  <c r="L9" i="14"/>
  <c r="V19" i="14" l="1"/>
  <c r="U20" i="14"/>
  <c r="V20" i="15"/>
  <c r="U21" i="15"/>
  <c r="V21" i="15" s="1"/>
  <c r="V22" i="15" s="1"/>
  <c r="V23" i="15" s="1"/>
  <c r="V24" i="15" s="1"/>
  <c r="E15" i="29" s="1"/>
  <c r="V20" i="12"/>
  <c r="U21" i="12"/>
  <c r="V21" i="12" s="1"/>
  <c r="V20" i="13"/>
  <c r="U21" i="13"/>
  <c r="V21" i="13" s="1"/>
  <c r="V22" i="13" s="1"/>
  <c r="V23" i="13" s="1"/>
  <c r="V24" i="13" s="1"/>
  <c r="C15" i="29" s="1"/>
  <c r="H9" i="27"/>
  <c r="I8" i="27"/>
  <c r="K8" i="17"/>
  <c r="L8" i="17" s="1"/>
  <c r="V9" i="26"/>
  <c r="U10" i="26"/>
  <c r="V6" i="23"/>
  <c r="U7" i="23"/>
  <c r="U10" i="22"/>
  <c r="V9" i="22"/>
  <c r="V8" i="24"/>
  <c r="U9" i="24"/>
  <c r="V8" i="19"/>
  <c r="U9" i="19"/>
  <c r="I12" i="30"/>
  <c r="H13" i="30"/>
  <c r="V8" i="30"/>
  <c r="U9" i="30"/>
  <c r="K8" i="30"/>
  <c r="L7" i="30"/>
  <c r="V6" i="25"/>
  <c r="U7" i="25"/>
  <c r="V8" i="28"/>
  <c r="U9" i="28"/>
  <c r="V8" i="21"/>
  <c r="U9" i="21"/>
  <c r="V8" i="18"/>
  <c r="U9" i="18"/>
  <c r="V8" i="20"/>
  <c r="U9" i="20"/>
  <c r="V7" i="17"/>
  <c r="U8" i="17"/>
  <c r="V7" i="16"/>
  <c r="U8" i="16"/>
  <c r="V7" i="27"/>
  <c r="U8" i="27"/>
  <c r="K8" i="21"/>
  <c r="L7" i="21"/>
  <c r="K7" i="27"/>
  <c r="K8" i="27" s="1"/>
  <c r="K8" i="19"/>
  <c r="L7" i="19"/>
  <c r="L17" i="12"/>
  <c r="K18" i="12"/>
  <c r="H9" i="28"/>
  <c r="I8" i="28"/>
  <c r="H10" i="26"/>
  <c r="I9" i="26"/>
  <c r="H10" i="21"/>
  <c r="I9" i="21"/>
  <c r="K9" i="17"/>
  <c r="K10" i="17" s="1"/>
  <c r="L6" i="28"/>
  <c r="K7" i="28"/>
  <c r="L7" i="18"/>
  <c r="K8" i="18"/>
  <c r="H10" i="22"/>
  <c r="I9" i="22"/>
  <c r="H10" i="23"/>
  <c r="I9" i="23"/>
  <c r="K8" i="23"/>
  <c r="L7" i="23"/>
  <c r="H9" i="19"/>
  <c r="I8" i="19"/>
  <c r="L7" i="25"/>
  <c r="K8" i="25"/>
  <c r="L7" i="15"/>
  <c r="K8" i="15"/>
  <c r="K8" i="16"/>
  <c r="L7" i="16"/>
  <c r="H9" i="16"/>
  <c r="I8" i="16"/>
  <c r="H10" i="20"/>
  <c r="I9" i="20"/>
  <c r="H11" i="24"/>
  <c r="I10" i="24"/>
  <c r="L6" i="26"/>
  <c r="K7" i="26"/>
  <c r="L7" i="24"/>
  <c r="K8" i="24"/>
  <c r="H10" i="15"/>
  <c r="I9" i="15"/>
  <c r="H10" i="18"/>
  <c r="I9" i="18"/>
  <c r="H10" i="17"/>
  <c r="I9" i="17"/>
  <c r="H11" i="25"/>
  <c r="I10" i="25"/>
  <c r="K9" i="20"/>
  <c r="L8" i="20"/>
  <c r="L7" i="22"/>
  <c r="K8" i="22"/>
  <c r="H13" i="13"/>
  <c r="I12" i="13"/>
  <c r="K11" i="13"/>
  <c r="L10" i="13"/>
  <c r="K11" i="14"/>
  <c r="L10" i="14"/>
  <c r="H16" i="14"/>
  <c r="I15" i="14"/>
  <c r="V22" i="12" l="1"/>
  <c r="V23" i="12" s="1"/>
  <c r="V24" i="12" s="1"/>
  <c r="B15" i="29" s="1"/>
  <c r="C25" i="29"/>
  <c r="C26" i="29"/>
  <c r="V20" i="14"/>
  <c r="U21" i="14"/>
  <c r="V21" i="14" s="1"/>
  <c r="V22" i="14"/>
  <c r="V23" i="14" s="1"/>
  <c r="V24" i="14" s="1"/>
  <c r="D15" i="29" s="1"/>
  <c r="E25" i="29"/>
  <c r="E26" i="29"/>
  <c r="B26" i="29"/>
  <c r="B25" i="29"/>
  <c r="H10" i="27"/>
  <c r="I9" i="27"/>
  <c r="L7" i="27"/>
  <c r="V10" i="26"/>
  <c r="U11" i="26"/>
  <c r="V9" i="24"/>
  <c r="U10" i="24"/>
  <c r="V10" i="22"/>
  <c r="U11" i="22"/>
  <c r="V7" i="23"/>
  <c r="U8" i="23"/>
  <c r="V8" i="27"/>
  <c r="U9" i="27"/>
  <c r="V9" i="20"/>
  <c r="U10" i="20"/>
  <c r="V7" i="25"/>
  <c r="U8" i="25"/>
  <c r="K9" i="30"/>
  <c r="L8" i="30"/>
  <c r="V9" i="30"/>
  <c r="U10" i="30"/>
  <c r="V8" i="17"/>
  <c r="U9" i="17"/>
  <c r="V9" i="21"/>
  <c r="U10" i="21"/>
  <c r="H14" i="30"/>
  <c r="I13" i="30"/>
  <c r="V9" i="28"/>
  <c r="U10" i="28"/>
  <c r="V9" i="19"/>
  <c r="U10" i="19"/>
  <c r="V8" i="16"/>
  <c r="U9" i="16"/>
  <c r="V9" i="18"/>
  <c r="U10" i="18"/>
  <c r="L8" i="21"/>
  <c r="K9" i="21"/>
  <c r="K9" i="19"/>
  <c r="L8" i="19"/>
  <c r="K19" i="12"/>
  <c r="L18" i="12"/>
  <c r="I9" i="28"/>
  <c r="H10" i="28"/>
  <c r="H11" i="26"/>
  <c r="I10" i="26"/>
  <c r="I10" i="21"/>
  <c r="H11" i="21"/>
  <c r="L9" i="17"/>
  <c r="K9" i="18"/>
  <c r="L8" i="18"/>
  <c r="L7" i="28"/>
  <c r="K8" i="28"/>
  <c r="H11" i="17"/>
  <c r="I10" i="17"/>
  <c r="K9" i="22"/>
  <c r="L8" i="22"/>
  <c r="K8" i="26"/>
  <c r="L7" i="26"/>
  <c r="K9" i="27"/>
  <c r="L8" i="27"/>
  <c r="H11" i="18"/>
  <c r="I10" i="18"/>
  <c r="K9" i="16"/>
  <c r="L8" i="16"/>
  <c r="K9" i="23"/>
  <c r="L8" i="23"/>
  <c r="K9" i="25"/>
  <c r="L8" i="25"/>
  <c r="L9" i="20"/>
  <c r="K10" i="20"/>
  <c r="H12" i="24"/>
  <c r="I11" i="24"/>
  <c r="H11" i="23"/>
  <c r="I10" i="23"/>
  <c r="H12" i="25"/>
  <c r="I11" i="25"/>
  <c r="H11" i="15"/>
  <c r="I10" i="15"/>
  <c r="H11" i="20"/>
  <c r="I10" i="20"/>
  <c r="L10" i="17"/>
  <c r="K11" i="17"/>
  <c r="H11" i="22"/>
  <c r="I10" i="22"/>
  <c r="L8" i="24"/>
  <c r="K9" i="24"/>
  <c r="L8" i="15"/>
  <c r="K9" i="15"/>
  <c r="H10" i="16"/>
  <c r="I9" i="16"/>
  <c r="H10" i="19"/>
  <c r="I9" i="19"/>
  <c r="K12" i="13"/>
  <c r="L11" i="13"/>
  <c r="H14" i="13"/>
  <c r="I13" i="13"/>
  <c r="H17" i="14"/>
  <c r="I16" i="14"/>
  <c r="K12" i="14"/>
  <c r="L11" i="14"/>
  <c r="D25" i="29" l="1"/>
  <c r="D26" i="29"/>
  <c r="H11" i="27"/>
  <c r="I10" i="27"/>
  <c r="U12" i="26"/>
  <c r="V11" i="26"/>
  <c r="V8" i="23"/>
  <c r="U9" i="23"/>
  <c r="V11" i="22"/>
  <c r="U12" i="22"/>
  <c r="V10" i="24"/>
  <c r="U11" i="24"/>
  <c r="L9" i="30"/>
  <c r="K10" i="30"/>
  <c r="V10" i="18"/>
  <c r="U11" i="18"/>
  <c r="V10" i="28"/>
  <c r="U11" i="28"/>
  <c r="V10" i="21"/>
  <c r="U11" i="21"/>
  <c r="V8" i="25"/>
  <c r="U9" i="25"/>
  <c r="V9" i="17"/>
  <c r="U10" i="17"/>
  <c r="V10" i="20"/>
  <c r="U11" i="20"/>
  <c r="V9" i="16"/>
  <c r="U10" i="16"/>
  <c r="V10" i="19"/>
  <c r="U11" i="19"/>
  <c r="V10" i="30"/>
  <c r="U11" i="30"/>
  <c r="V9" i="27"/>
  <c r="U10" i="27"/>
  <c r="H15" i="30"/>
  <c r="I14" i="30"/>
  <c r="L9" i="21"/>
  <c r="K10" i="21"/>
  <c r="L9" i="19"/>
  <c r="K10" i="19"/>
  <c r="K20" i="12"/>
  <c r="L19" i="12"/>
  <c r="I10" i="28"/>
  <c r="H11" i="28"/>
  <c r="H12" i="26"/>
  <c r="I11" i="26"/>
  <c r="I11" i="21"/>
  <c r="H12" i="21"/>
  <c r="L8" i="28"/>
  <c r="K9" i="28"/>
  <c r="K10" i="18"/>
  <c r="L9" i="18"/>
  <c r="L9" i="15"/>
  <c r="K10" i="15"/>
  <c r="H13" i="25"/>
  <c r="I12" i="25"/>
  <c r="H13" i="24"/>
  <c r="I12" i="24"/>
  <c r="K10" i="23"/>
  <c r="L9" i="23"/>
  <c r="L9" i="27"/>
  <c r="K10" i="27"/>
  <c r="H12" i="23"/>
  <c r="I11" i="23"/>
  <c r="K9" i="26"/>
  <c r="L8" i="26"/>
  <c r="K11" i="20"/>
  <c r="L10" i="20"/>
  <c r="H12" i="20"/>
  <c r="I11" i="20"/>
  <c r="L9" i="22"/>
  <c r="K10" i="22"/>
  <c r="K12" i="17"/>
  <c r="L11" i="17"/>
  <c r="H11" i="19"/>
  <c r="I10" i="19"/>
  <c r="H12" i="22"/>
  <c r="I11" i="22"/>
  <c r="L9" i="24"/>
  <c r="K10" i="24"/>
  <c r="K10" i="16"/>
  <c r="L9" i="16"/>
  <c r="H11" i="16"/>
  <c r="I10" i="16"/>
  <c r="H12" i="15"/>
  <c r="I11" i="15"/>
  <c r="L9" i="25"/>
  <c r="K10" i="25"/>
  <c r="H12" i="18"/>
  <c r="I11" i="18"/>
  <c r="H12" i="17"/>
  <c r="I11" i="17"/>
  <c r="H15" i="13"/>
  <c r="I14" i="13"/>
  <c r="K13" i="13"/>
  <c r="L12" i="13"/>
  <c r="K13" i="14"/>
  <c r="L12" i="14"/>
  <c r="H18" i="14"/>
  <c r="I17" i="14"/>
  <c r="H12" i="27" l="1"/>
  <c r="I11" i="27"/>
  <c r="V12" i="26"/>
  <c r="U13" i="26"/>
  <c r="V11" i="24"/>
  <c r="U12" i="24"/>
  <c r="V12" i="22"/>
  <c r="U13" i="22"/>
  <c r="V9" i="23"/>
  <c r="U10" i="23"/>
  <c r="V11" i="20"/>
  <c r="U12" i="20"/>
  <c r="V11" i="21"/>
  <c r="U12" i="21"/>
  <c r="V10" i="27"/>
  <c r="U11" i="27"/>
  <c r="V11" i="30"/>
  <c r="U12" i="30"/>
  <c r="V10" i="17"/>
  <c r="U11" i="17"/>
  <c r="V11" i="28"/>
  <c r="U12" i="28"/>
  <c r="I15" i="30"/>
  <c r="H16" i="30"/>
  <c r="V11" i="19"/>
  <c r="U12" i="19"/>
  <c r="V11" i="18"/>
  <c r="U12" i="18"/>
  <c r="V10" i="16"/>
  <c r="U11" i="16"/>
  <c r="V9" i="25"/>
  <c r="U10" i="25"/>
  <c r="L10" i="30"/>
  <c r="K11" i="30"/>
  <c r="K11" i="21"/>
  <c r="L10" i="21"/>
  <c r="K11" i="19"/>
  <c r="L10" i="19"/>
  <c r="L20" i="12"/>
  <c r="K21" i="12"/>
  <c r="L21" i="12" s="1"/>
  <c r="H12" i="28"/>
  <c r="I11" i="28"/>
  <c r="H13" i="26"/>
  <c r="I12" i="26"/>
  <c r="H13" i="21"/>
  <c r="I12" i="21"/>
  <c r="K11" i="18"/>
  <c r="L10" i="18"/>
  <c r="K10" i="28"/>
  <c r="L9" i="28"/>
  <c r="K11" i="22"/>
  <c r="L10" i="22"/>
  <c r="K11" i="23"/>
  <c r="L10" i="23"/>
  <c r="H13" i="17"/>
  <c r="I12" i="17"/>
  <c r="H13" i="15"/>
  <c r="I12" i="15"/>
  <c r="H13" i="20"/>
  <c r="I12" i="20"/>
  <c r="H14" i="24"/>
  <c r="I13" i="24"/>
  <c r="H13" i="22"/>
  <c r="I12" i="22"/>
  <c r="H12" i="16"/>
  <c r="I11" i="16"/>
  <c r="H12" i="19"/>
  <c r="I11" i="19"/>
  <c r="L11" i="20"/>
  <c r="K12" i="20"/>
  <c r="H13" i="23"/>
  <c r="I12" i="23"/>
  <c r="H14" i="25"/>
  <c r="I13" i="25"/>
  <c r="L10" i="24"/>
  <c r="K11" i="24"/>
  <c r="H13" i="18"/>
  <c r="I12" i="18"/>
  <c r="L10" i="25"/>
  <c r="K11" i="25"/>
  <c r="K11" i="27"/>
  <c r="L10" i="27"/>
  <c r="K11" i="15"/>
  <c r="L10" i="15"/>
  <c r="L10" i="16"/>
  <c r="K11" i="16"/>
  <c r="L12" i="17"/>
  <c r="K13" i="17"/>
  <c r="K10" i="26"/>
  <c r="L9" i="26"/>
  <c r="K14" i="13"/>
  <c r="L13" i="13"/>
  <c r="I15" i="13"/>
  <c r="H16" i="13"/>
  <c r="H19" i="14"/>
  <c r="I18" i="14"/>
  <c r="K14" i="14"/>
  <c r="L13" i="14"/>
  <c r="H13" i="27" l="1"/>
  <c r="I12" i="27"/>
  <c r="V13" i="26"/>
  <c r="U14" i="26"/>
  <c r="V10" i="23"/>
  <c r="U11" i="23"/>
  <c r="V13" i="22"/>
  <c r="U14" i="22"/>
  <c r="V12" i="24"/>
  <c r="U13" i="24"/>
  <c r="V10" i="25"/>
  <c r="U11" i="25"/>
  <c r="V12" i="28"/>
  <c r="U13" i="28"/>
  <c r="U13" i="21"/>
  <c r="V12" i="21"/>
  <c r="V11" i="16"/>
  <c r="U12" i="16"/>
  <c r="V12" i="19"/>
  <c r="U13" i="19"/>
  <c r="V11" i="17"/>
  <c r="U12" i="17"/>
  <c r="V12" i="20"/>
  <c r="U13" i="20"/>
  <c r="H17" i="30"/>
  <c r="I16" i="30"/>
  <c r="V12" i="30"/>
  <c r="U13" i="30"/>
  <c r="L11" i="30"/>
  <c r="K12" i="30"/>
  <c r="V11" i="27"/>
  <c r="U12" i="27"/>
  <c r="V12" i="18"/>
  <c r="U13" i="18"/>
  <c r="L11" i="21"/>
  <c r="K12" i="21"/>
  <c r="L22" i="12"/>
  <c r="L23" i="12" s="1"/>
  <c r="L24" i="12" s="1"/>
  <c r="B12" i="29" s="1"/>
  <c r="K12" i="19"/>
  <c r="L11" i="19"/>
  <c r="I12" i="28"/>
  <c r="H13" i="28"/>
  <c r="I13" i="26"/>
  <c r="H14" i="26"/>
  <c r="I13" i="21"/>
  <c r="H14" i="21"/>
  <c r="K11" i="28"/>
  <c r="L10" i="28"/>
  <c r="K12" i="18"/>
  <c r="L11" i="18"/>
  <c r="K14" i="17"/>
  <c r="L13" i="17"/>
  <c r="L10" i="26"/>
  <c r="K11" i="26"/>
  <c r="K12" i="15"/>
  <c r="L11" i="15"/>
  <c r="H14" i="23"/>
  <c r="I13" i="23"/>
  <c r="H13" i="16"/>
  <c r="I12" i="16"/>
  <c r="H14" i="20"/>
  <c r="I13" i="20"/>
  <c r="K12" i="23"/>
  <c r="L11" i="23"/>
  <c r="H14" i="22"/>
  <c r="I13" i="22"/>
  <c r="K13" i="20"/>
  <c r="L12" i="20"/>
  <c r="K12" i="24"/>
  <c r="L11" i="24"/>
  <c r="H13" i="19"/>
  <c r="I12" i="19"/>
  <c r="H15" i="24"/>
  <c r="I14" i="24"/>
  <c r="H14" i="15"/>
  <c r="I13" i="15"/>
  <c r="K12" i="27"/>
  <c r="L11" i="27"/>
  <c r="H14" i="18"/>
  <c r="I13" i="18"/>
  <c r="L11" i="16"/>
  <c r="K12" i="16"/>
  <c r="L11" i="25"/>
  <c r="K12" i="25"/>
  <c r="H15" i="25"/>
  <c r="I14" i="25"/>
  <c r="H14" i="17"/>
  <c r="I13" i="17"/>
  <c r="K12" i="22"/>
  <c r="L11" i="22"/>
  <c r="H17" i="13"/>
  <c r="I16" i="13"/>
  <c r="K15" i="13"/>
  <c r="L14" i="13"/>
  <c r="K15" i="14"/>
  <c r="L14" i="14"/>
  <c r="H20" i="14"/>
  <c r="I19" i="14"/>
  <c r="B22" i="29" l="1"/>
  <c r="B23" i="29"/>
  <c r="H14" i="27"/>
  <c r="I13" i="27"/>
  <c r="U15" i="26"/>
  <c r="V14" i="26"/>
  <c r="U14" i="24"/>
  <c r="V13" i="24"/>
  <c r="V14" i="22"/>
  <c r="U15" i="22"/>
  <c r="V11" i="23"/>
  <c r="U12" i="23"/>
  <c r="U14" i="18"/>
  <c r="V13" i="18"/>
  <c r="V12" i="17"/>
  <c r="U13" i="17"/>
  <c r="V13" i="28"/>
  <c r="U14" i="28"/>
  <c r="V12" i="27"/>
  <c r="U13" i="27"/>
  <c r="V13" i="30"/>
  <c r="U14" i="30"/>
  <c r="V13" i="19"/>
  <c r="U14" i="19"/>
  <c r="L12" i="30"/>
  <c r="K13" i="30"/>
  <c r="V12" i="16"/>
  <c r="U13" i="16"/>
  <c r="V11" i="25"/>
  <c r="U12" i="25"/>
  <c r="I17" i="30"/>
  <c r="H18" i="30"/>
  <c r="V13" i="20"/>
  <c r="U14" i="20"/>
  <c r="V13" i="21"/>
  <c r="U14" i="21"/>
  <c r="K13" i="21"/>
  <c r="L12" i="21"/>
  <c r="K13" i="19"/>
  <c r="L12" i="19"/>
  <c r="I13" i="28"/>
  <c r="H14" i="28"/>
  <c r="H15" i="26"/>
  <c r="I14" i="26"/>
  <c r="I14" i="21"/>
  <c r="H15" i="21"/>
  <c r="K13" i="18"/>
  <c r="L12" i="18"/>
  <c r="K12" i="28"/>
  <c r="L11" i="28"/>
  <c r="K13" i="27"/>
  <c r="L12" i="27"/>
  <c r="L12" i="23"/>
  <c r="K13" i="23"/>
  <c r="L12" i="25"/>
  <c r="K13" i="25"/>
  <c r="H15" i="15"/>
  <c r="I14" i="15"/>
  <c r="H15" i="20"/>
  <c r="I14" i="20"/>
  <c r="H16" i="24"/>
  <c r="I15" i="24"/>
  <c r="K13" i="24"/>
  <c r="L12" i="24"/>
  <c r="H14" i="16"/>
  <c r="I13" i="16"/>
  <c r="K13" i="22"/>
  <c r="L12" i="22"/>
  <c r="K13" i="15"/>
  <c r="L12" i="15"/>
  <c r="K13" i="16"/>
  <c r="L12" i="16"/>
  <c r="H16" i="25"/>
  <c r="I15" i="25"/>
  <c r="H15" i="17"/>
  <c r="I14" i="17"/>
  <c r="K12" i="26"/>
  <c r="L11" i="26"/>
  <c r="H15" i="18"/>
  <c r="I14" i="18"/>
  <c r="H14" i="19"/>
  <c r="I13" i="19"/>
  <c r="K14" i="20"/>
  <c r="L13" i="20"/>
  <c r="H15" i="22"/>
  <c r="I14" i="22"/>
  <c r="H15" i="23"/>
  <c r="I14" i="23"/>
  <c r="K15" i="17"/>
  <c r="L14" i="17"/>
  <c r="K16" i="13"/>
  <c r="L15" i="13"/>
  <c r="H18" i="13"/>
  <c r="I17" i="13"/>
  <c r="H21" i="14"/>
  <c r="I21" i="14" s="1"/>
  <c r="I20" i="14"/>
  <c r="K16" i="14"/>
  <c r="L15" i="14"/>
  <c r="H15" i="27" l="1"/>
  <c r="I14" i="27"/>
  <c r="V15" i="26"/>
  <c r="U16" i="26"/>
  <c r="U13" i="23"/>
  <c r="V12" i="23"/>
  <c r="V15" i="22"/>
  <c r="U16" i="22"/>
  <c r="V14" i="24"/>
  <c r="U15" i="24"/>
  <c r="V12" i="25"/>
  <c r="U13" i="25"/>
  <c r="V14" i="19"/>
  <c r="U15" i="19"/>
  <c r="V13" i="17"/>
  <c r="U14" i="17"/>
  <c r="V14" i="20"/>
  <c r="U15" i="20"/>
  <c r="V13" i="16"/>
  <c r="U14" i="16"/>
  <c r="V14" i="30"/>
  <c r="U15" i="30"/>
  <c r="L13" i="30"/>
  <c r="K14" i="30"/>
  <c r="V13" i="27"/>
  <c r="U14" i="27"/>
  <c r="V14" i="18"/>
  <c r="U15" i="18"/>
  <c r="V14" i="21"/>
  <c r="U15" i="21"/>
  <c r="I18" i="30"/>
  <c r="H19" i="30"/>
  <c r="V14" i="28"/>
  <c r="U15" i="28"/>
  <c r="L13" i="21"/>
  <c r="K14" i="21"/>
  <c r="K14" i="19"/>
  <c r="L13" i="19"/>
  <c r="I14" i="28"/>
  <c r="H15" i="28"/>
  <c r="H16" i="26"/>
  <c r="I15" i="26"/>
  <c r="H16" i="21"/>
  <c r="I15" i="21"/>
  <c r="K13" i="28"/>
  <c r="L12" i="28"/>
  <c r="K14" i="18"/>
  <c r="L13" i="18"/>
  <c r="H15" i="19"/>
  <c r="I14" i="19"/>
  <c r="H17" i="25"/>
  <c r="I16" i="25"/>
  <c r="H17" i="24"/>
  <c r="I16" i="24"/>
  <c r="H16" i="15"/>
  <c r="I15" i="15"/>
  <c r="H16" i="23"/>
  <c r="I15" i="23"/>
  <c r="H16" i="18"/>
  <c r="I15" i="18"/>
  <c r="H15" i="16"/>
  <c r="I14" i="16"/>
  <c r="L13" i="27"/>
  <c r="K14" i="27"/>
  <c r="K16" i="17"/>
  <c r="L15" i="17"/>
  <c r="K14" i="22"/>
  <c r="L13" i="22"/>
  <c r="K14" i="25"/>
  <c r="L13" i="25"/>
  <c r="H16" i="22"/>
  <c r="I15" i="22"/>
  <c r="K13" i="26"/>
  <c r="L12" i="26"/>
  <c r="K14" i="16"/>
  <c r="L13" i="16"/>
  <c r="H16" i="20"/>
  <c r="I15" i="20"/>
  <c r="K14" i="23"/>
  <c r="L13" i="23"/>
  <c r="K15" i="20"/>
  <c r="L14" i="20"/>
  <c r="H16" i="17"/>
  <c r="I15" i="17"/>
  <c r="L13" i="15"/>
  <c r="K14" i="15"/>
  <c r="K14" i="24"/>
  <c r="L13" i="24"/>
  <c r="H19" i="13"/>
  <c r="I18" i="13"/>
  <c r="K17" i="13"/>
  <c r="L16" i="13"/>
  <c r="I22" i="14"/>
  <c r="I23" i="14" s="1"/>
  <c r="I24" i="14" s="1"/>
  <c r="D8" i="29" s="1"/>
  <c r="K17" i="14"/>
  <c r="L16" i="14"/>
  <c r="H16" i="27" l="1"/>
  <c r="I15" i="27"/>
  <c r="U17" i="26"/>
  <c r="V16" i="26"/>
  <c r="V15" i="24"/>
  <c r="U16" i="24"/>
  <c r="V16" i="22"/>
  <c r="U17" i="22"/>
  <c r="V13" i="23"/>
  <c r="U14" i="23"/>
  <c r="V15" i="20"/>
  <c r="U16" i="20"/>
  <c r="V14" i="27"/>
  <c r="U15" i="27"/>
  <c r="V15" i="30"/>
  <c r="U16" i="30"/>
  <c r="V14" i="17"/>
  <c r="U15" i="17"/>
  <c r="I19" i="30"/>
  <c r="H20" i="30"/>
  <c r="L14" i="30"/>
  <c r="K15" i="30"/>
  <c r="V14" i="16"/>
  <c r="U15" i="16"/>
  <c r="U16" i="19"/>
  <c r="V15" i="19"/>
  <c r="U16" i="28"/>
  <c r="V15" i="28"/>
  <c r="V15" i="18"/>
  <c r="U16" i="18"/>
  <c r="U16" i="21"/>
  <c r="V15" i="21"/>
  <c r="V13" i="25"/>
  <c r="U14" i="25"/>
  <c r="L14" i="21"/>
  <c r="K15" i="21"/>
  <c r="K15" i="19"/>
  <c r="L14" i="19"/>
  <c r="H16" i="28"/>
  <c r="I15" i="28"/>
  <c r="I16" i="26"/>
  <c r="H17" i="26"/>
  <c r="I16" i="21"/>
  <c r="H17" i="21"/>
  <c r="L14" i="18"/>
  <c r="K15" i="18"/>
  <c r="K14" i="28"/>
  <c r="L13" i="28"/>
  <c r="K15" i="27"/>
  <c r="L14" i="27"/>
  <c r="K16" i="20"/>
  <c r="L15" i="20"/>
  <c r="K15" i="25"/>
  <c r="L14" i="25"/>
  <c r="H18" i="24"/>
  <c r="I17" i="24"/>
  <c r="K15" i="24"/>
  <c r="L14" i="24"/>
  <c r="L14" i="23"/>
  <c r="K15" i="23"/>
  <c r="K15" i="16"/>
  <c r="L14" i="16"/>
  <c r="K15" i="22"/>
  <c r="L14" i="22"/>
  <c r="H17" i="18"/>
  <c r="I16" i="18"/>
  <c r="H18" i="25"/>
  <c r="I17" i="25"/>
  <c r="K15" i="15"/>
  <c r="L14" i="15"/>
  <c r="K14" i="26"/>
  <c r="L13" i="26"/>
  <c r="K17" i="17"/>
  <c r="L16" i="17"/>
  <c r="H17" i="23"/>
  <c r="I16" i="23"/>
  <c r="H16" i="19"/>
  <c r="I15" i="19"/>
  <c r="H17" i="17"/>
  <c r="I16" i="17"/>
  <c r="H17" i="20"/>
  <c r="I16" i="20"/>
  <c r="H17" i="22"/>
  <c r="I16" i="22"/>
  <c r="H16" i="16"/>
  <c r="I15" i="16"/>
  <c r="H17" i="15"/>
  <c r="I16" i="15"/>
  <c r="K18" i="13"/>
  <c r="L17" i="13"/>
  <c r="H20" i="13"/>
  <c r="I19" i="13"/>
  <c r="K18" i="14"/>
  <c r="L17" i="14"/>
  <c r="I16" i="27" l="1"/>
  <c r="H17" i="27"/>
  <c r="V17" i="26"/>
  <c r="U18" i="26"/>
  <c r="V14" i="23"/>
  <c r="U15" i="23"/>
  <c r="V17" i="22"/>
  <c r="U18" i="22"/>
  <c r="V16" i="24"/>
  <c r="U17" i="24"/>
  <c r="V15" i="27"/>
  <c r="U16" i="27"/>
  <c r="I20" i="30"/>
  <c r="H21" i="30"/>
  <c r="I21" i="30" s="1"/>
  <c r="I22" i="30" s="1"/>
  <c r="I23" i="30" s="1"/>
  <c r="I24" i="30" s="1"/>
  <c r="S8" i="29" s="1"/>
  <c r="V15" i="17"/>
  <c r="U16" i="17"/>
  <c r="U17" i="20"/>
  <c r="V16" i="20"/>
  <c r="V14" i="25"/>
  <c r="U15" i="25"/>
  <c r="V16" i="18"/>
  <c r="U17" i="18"/>
  <c r="L15" i="30"/>
  <c r="K16" i="30"/>
  <c r="V16" i="19"/>
  <c r="U17" i="19"/>
  <c r="V15" i="16"/>
  <c r="U16" i="16"/>
  <c r="V16" i="30"/>
  <c r="U17" i="30"/>
  <c r="V16" i="28"/>
  <c r="U17" i="28"/>
  <c r="V16" i="21"/>
  <c r="U17" i="21"/>
  <c r="K16" i="21"/>
  <c r="L15" i="21"/>
  <c r="L15" i="19"/>
  <c r="K16" i="19"/>
  <c r="I16" i="28"/>
  <c r="H17" i="28"/>
  <c r="H18" i="26"/>
  <c r="I17" i="26"/>
  <c r="I17" i="21"/>
  <c r="H18" i="21"/>
  <c r="K15" i="28"/>
  <c r="L14" i="28"/>
  <c r="L15" i="18"/>
  <c r="K16" i="18"/>
  <c r="H18" i="22"/>
  <c r="I17" i="22"/>
  <c r="H18" i="23"/>
  <c r="I17" i="23"/>
  <c r="L15" i="24"/>
  <c r="K16" i="24"/>
  <c r="H18" i="15"/>
  <c r="I17" i="15"/>
  <c r="L15" i="22"/>
  <c r="K16" i="22"/>
  <c r="K17" i="20"/>
  <c r="L16" i="20"/>
  <c r="H17" i="16"/>
  <c r="I16" i="16"/>
  <c r="H18" i="17"/>
  <c r="I17" i="17"/>
  <c r="K18" i="17"/>
  <c r="L17" i="17"/>
  <c r="H19" i="25"/>
  <c r="I18" i="25"/>
  <c r="K16" i="16"/>
  <c r="L15" i="16"/>
  <c r="H18" i="20"/>
  <c r="I17" i="20"/>
  <c r="K16" i="15"/>
  <c r="L15" i="15"/>
  <c r="H19" i="24"/>
  <c r="I18" i="24"/>
  <c r="K16" i="23"/>
  <c r="L15" i="23"/>
  <c r="H17" i="19"/>
  <c r="I16" i="19"/>
  <c r="K15" i="26"/>
  <c r="L14" i="26"/>
  <c r="H18" i="18"/>
  <c r="I17" i="18"/>
  <c r="K16" i="25"/>
  <c r="L15" i="25"/>
  <c r="L15" i="27"/>
  <c r="K16" i="27"/>
  <c r="H21" i="13"/>
  <c r="I21" i="13" s="1"/>
  <c r="I20" i="13"/>
  <c r="K19" i="13"/>
  <c r="L18" i="13"/>
  <c r="K19" i="14"/>
  <c r="L18" i="14"/>
  <c r="H18" i="27" l="1"/>
  <c r="I17" i="27"/>
  <c r="V18" i="26"/>
  <c r="U19" i="26"/>
  <c r="V17" i="24"/>
  <c r="U18" i="24"/>
  <c r="V15" i="23"/>
  <c r="U16" i="23"/>
  <c r="V18" i="22"/>
  <c r="U19" i="22"/>
  <c r="V17" i="28"/>
  <c r="U18" i="28"/>
  <c r="V15" i="25"/>
  <c r="U16" i="25"/>
  <c r="V17" i="19"/>
  <c r="U18" i="19"/>
  <c r="U18" i="20"/>
  <c r="V17" i="20"/>
  <c r="V17" i="30"/>
  <c r="U18" i="30"/>
  <c r="L16" i="30"/>
  <c r="K17" i="30"/>
  <c r="V16" i="17"/>
  <c r="U17" i="17"/>
  <c r="V16" i="27"/>
  <c r="U17" i="27"/>
  <c r="V17" i="21"/>
  <c r="U18" i="21"/>
  <c r="V16" i="16"/>
  <c r="U17" i="16"/>
  <c r="V17" i="18"/>
  <c r="U18" i="18"/>
  <c r="K17" i="21"/>
  <c r="L16" i="21"/>
  <c r="L16" i="19"/>
  <c r="K17" i="19"/>
  <c r="I17" i="28"/>
  <c r="H18" i="28"/>
  <c r="I18" i="26"/>
  <c r="H19" i="26"/>
  <c r="H19" i="21"/>
  <c r="I18" i="21"/>
  <c r="I22" i="13"/>
  <c r="I23" i="13" s="1"/>
  <c r="I24" i="13" s="1"/>
  <c r="C8" i="29" s="1"/>
  <c r="L16" i="18"/>
  <c r="K17" i="18"/>
  <c r="L15" i="28"/>
  <c r="K16" i="28"/>
  <c r="K17" i="15"/>
  <c r="L16" i="15"/>
  <c r="K17" i="16"/>
  <c r="L16" i="16"/>
  <c r="H18" i="16"/>
  <c r="I17" i="16"/>
  <c r="H19" i="15"/>
  <c r="I18" i="15"/>
  <c r="H19" i="23"/>
  <c r="I18" i="23"/>
  <c r="H18" i="19"/>
  <c r="I17" i="19"/>
  <c r="K17" i="25"/>
  <c r="L16" i="25"/>
  <c r="L16" i="23"/>
  <c r="K17" i="23"/>
  <c r="H19" i="20"/>
  <c r="I18" i="20"/>
  <c r="H20" i="25"/>
  <c r="I19" i="25"/>
  <c r="L17" i="20"/>
  <c r="K18" i="20"/>
  <c r="H19" i="22"/>
  <c r="I18" i="22"/>
  <c r="K17" i="22"/>
  <c r="L16" i="22"/>
  <c r="K17" i="24"/>
  <c r="L16" i="24"/>
  <c r="H19" i="18"/>
  <c r="I18" i="18"/>
  <c r="K19" i="17"/>
  <c r="L18" i="17"/>
  <c r="K17" i="27"/>
  <c r="L16" i="27"/>
  <c r="L15" i="26"/>
  <c r="K16" i="26"/>
  <c r="H20" i="24"/>
  <c r="I19" i="24"/>
  <c r="H19" i="17"/>
  <c r="I18" i="17"/>
  <c r="K20" i="13"/>
  <c r="L19" i="13"/>
  <c r="K20" i="14"/>
  <c r="L19" i="14"/>
  <c r="I18" i="27" l="1"/>
  <c r="H19" i="27"/>
  <c r="V19" i="26"/>
  <c r="U20" i="26"/>
  <c r="V19" i="22"/>
  <c r="U20" i="22"/>
  <c r="V16" i="23"/>
  <c r="U17" i="23"/>
  <c r="U19" i="24"/>
  <c r="V18" i="24"/>
  <c r="U18" i="27"/>
  <c r="V17" i="27"/>
  <c r="V16" i="25"/>
  <c r="U17" i="25"/>
  <c r="U19" i="20"/>
  <c r="V18" i="20"/>
  <c r="V18" i="18"/>
  <c r="U19" i="18"/>
  <c r="U18" i="17"/>
  <c r="V17" i="17"/>
  <c r="V17" i="16"/>
  <c r="U18" i="16"/>
  <c r="L17" i="30"/>
  <c r="K18" i="30"/>
  <c r="V18" i="19"/>
  <c r="U19" i="19"/>
  <c r="V18" i="28"/>
  <c r="U19" i="28"/>
  <c r="U19" i="21"/>
  <c r="V18" i="21"/>
  <c r="V18" i="30"/>
  <c r="U19" i="30"/>
  <c r="K18" i="21"/>
  <c r="L17" i="21"/>
  <c r="L17" i="19"/>
  <c r="K18" i="19"/>
  <c r="H19" i="28"/>
  <c r="I18" i="28"/>
  <c r="I19" i="26"/>
  <c r="H20" i="26"/>
  <c r="I19" i="21"/>
  <c r="H20" i="21"/>
  <c r="K17" i="28"/>
  <c r="L16" i="28"/>
  <c r="L17" i="18"/>
  <c r="K18" i="18"/>
  <c r="H20" i="15"/>
  <c r="I19" i="15"/>
  <c r="K18" i="24"/>
  <c r="L17" i="24"/>
  <c r="K19" i="20"/>
  <c r="L18" i="20"/>
  <c r="H21" i="24"/>
  <c r="I21" i="24" s="1"/>
  <c r="I20" i="24"/>
  <c r="K20" i="17"/>
  <c r="L19" i="17"/>
  <c r="L17" i="22"/>
  <c r="K18" i="22"/>
  <c r="K18" i="25"/>
  <c r="L17" i="25"/>
  <c r="H19" i="16"/>
  <c r="I18" i="16"/>
  <c r="K17" i="26"/>
  <c r="L16" i="26"/>
  <c r="H21" i="25"/>
  <c r="I21" i="25" s="1"/>
  <c r="I20" i="25"/>
  <c r="H19" i="19"/>
  <c r="I18" i="19"/>
  <c r="K18" i="16"/>
  <c r="L17" i="16"/>
  <c r="H20" i="22"/>
  <c r="I19" i="22"/>
  <c r="H20" i="20"/>
  <c r="I19" i="20"/>
  <c r="H20" i="23"/>
  <c r="I19" i="23"/>
  <c r="K18" i="15"/>
  <c r="L17" i="15"/>
  <c r="H20" i="17"/>
  <c r="I19" i="17"/>
  <c r="K18" i="27"/>
  <c r="L17" i="27"/>
  <c r="H20" i="18"/>
  <c r="I19" i="18"/>
  <c r="K18" i="23"/>
  <c r="L17" i="23"/>
  <c r="K21" i="13"/>
  <c r="L21" i="13" s="1"/>
  <c r="L20" i="13"/>
  <c r="K21" i="14"/>
  <c r="L21" i="14" s="1"/>
  <c r="L20" i="14"/>
  <c r="I19" i="27" l="1"/>
  <c r="H20" i="27"/>
  <c r="V20" i="26"/>
  <c r="U21" i="26"/>
  <c r="V21" i="26" s="1"/>
  <c r="V22" i="26" s="1"/>
  <c r="V23" i="26" s="1"/>
  <c r="V24" i="26" s="1"/>
  <c r="P15" i="29" s="1"/>
  <c r="U18" i="23"/>
  <c r="V17" i="23"/>
  <c r="V20" i="22"/>
  <c r="U21" i="22"/>
  <c r="V21" i="22" s="1"/>
  <c r="V22" i="22" s="1"/>
  <c r="V23" i="22" s="1"/>
  <c r="V24" i="22" s="1"/>
  <c r="L15" i="29" s="1"/>
  <c r="V19" i="24"/>
  <c r="U20" i="24"/>
  <c r="V19" i="19"/>
  <c r="U20" i="19"/>
  <c r="V19" i="30"/>
  <c r="U20" i="30"/>
  <c r="L18" i="30"/>
  <c r="K19" i="30"/>
  <c r="V19" i="18"/>
  <c r="U20" i="18"/>
  <c r="V18" i="17"/>
  <c r="U19" i="17"/>
  <c r="U19" i="16"/>
  <c r="V18" i="16"/>
  <c r="V19" i="21"/>
  <c r="U20" i="21"/>
  <c r="V19" i="20"/>
  <c r="U20" i="20"/>
  <c r="V18" i="27"/>
  <c r="U19" i="27"/>
  <c r="V19" i="28"/>
  <c r="U20" i="28"/>
  <c r="V17" i="25"/>
  <c r="U18" i="25"/>
  <c r="K19" i="21"/>
  <c r="L18" i="21"/>
  <c r="L18" i="19"/>
  <c r="K19" i="19"/>
  <c r="H20" i="28"/>
  <c r="I19" i="28"/>
  <c r="H21" i="26"/>
  <c r="I21" i="26" s="1"/>
  <c r="I22" i="26" s="1"/>
  <c r="I23" i="26" s="1"/>
  <c r="I24" i="26" s="1"/>
  <c r="P8" i="29" s="1"/>
  <c r="I20" i="26"/>
  <c r="I20" i="21"/>
  <c r="H21" i="21"/>
  <c r="I21" i="21" s="1"/>
  <c r="I22" i="24"/>
  <c r="I23" i="24" s="1"/>
  <c r="I24" i="24" s="1"/>
  <c r="N8" i="29" s="1"/>
  <c r="K19" i="18"/>
  <c r="L18" i="18"/>
  <c r="K18" i="28"/>
  <c r="L17" i="28"/>
  <c r="H20" i="19"/>
  <c r="I19" i="19"/>
  <c r="H20" i="16"/>
  <c r="I19" i="16"/>
  <c r="H21" i="17"/>
  <c r="I21" i="17" s="1"/>
  <c r="I20" i="17"/>
  <c r="H21" i="22"/>
  <c r="I21" i="22" s="1"/>
  <c r="I20" i="22"/>
  <c r="K19" i="24"/>
  <c r="L18" i="24"/>
  <c r="I22" i="25"/>
  <c r="I23" i="25" s="1"/>
  <c r="I24" i="25" s="1"/>
  <c r="O8" i="29" s="1"/>
  <c r="K19" i="25"/>
  <c r="L18" i="25"/>
  <c r="H21" i="15"/>
  <c r="I21" i="15" s="1"/>
  <c r="I20" i="15"/>
  <c r="L18" i="23"/>
  <c r="K19" i="23"/>
  <c r="K19" i="15"/>
  <c r="L18" i="15"/>
  <c r="K19" i="22"/>
  <c r="L18" i="22"/>
  <c r="H21" i="18"/>
  <c r="I21" i="18" s="1"/>
  <c r="I20" i="18"/>
  <c r="H21" i="23"/>
  <c r="I21" i="23" s="1"/>
  <c r="I20" i="23"/>
  <c r="K18" i="26"/>
  <c r="L17" i="26"/>
  <c r="K19" i="16"/>
  <c r="L18" i="16"/>
  <c r="K21" i="17"/>
  <c r="L21" i="17" s="1"/>
  <c r="L20" i="17"/>
  <c r="K20" i="20"/>
  <c r="L19" i="20"/>
  <c r="K19" i="27"/>
  <c r="L18" i="27"/>
  <c r="H21" i="20"/>
  <c r="I21" i="20" s="1"/>
  <c r="I22" i="20" s="1"/>
  <c r="I23" i="20" s="1"/>
  <c r="I24" i="20" s="1"/>
  <c r="J8" i="29" s="1"/>
  <c r="I20" i="20"/>
  <c r="L22" i="13"/>
  <c r="L23" i="13" s="1"/>
  <c r="L24" i="13" s="1"/>
  <c r="C12" i="29" s="1"/>
  <c r="L22" i="14"/>
  <c r="L23" i="14" s="1"/>
  <c r="L24" i="14" s="1"/>
  <c r="D12" i="29" s="1"/>
  <c r="H21" i="27" l="1"/>
  <c r="I21" i="27" s="1"/>
  <c r="I20" i="27"/>
  <c r="I22" i="27"/>
  <c r="I23" i="27" s="1"/>
  <c r="I24" i="27" s="1"/>
  <c r="Q8" i="29" s="1"/>
  <c r="P25" i="29"/>
  <c r="P26" i="29"/>
  <c r="V20" i="24"/>
  <c r="U21" i="24"/>
  <c r="V21" i="24" s="1"/>
  <c r="L26" i="29"/>
  <c r="L25" i="29"/>
  <c r="V18" i="23"/>
  <c r="U19" i="23"/>
  <c r="V20" i="18"/>
  <c r="U21" i="18"/>
  <c r="V21" i="18" s="1"/>
  <c r="V20" i="28"/>
  <c r="U21" i="28"/>
  <c r="V21" i="28" s="1"/>
  <c r="K20" i="30"/>
  <c r="L19" i="30"/>
  <c r="U20" i="16"/>
  <c r="V19" i="16"/>
  <c r="V19" i="27"/>
  <c r="U20" i="27"/>
  <c r="V19" i="17"/>
  <c r="U20" i="17"/>
  <c r="V20" i="30"/>
  <c r="U21" i="30"/>
  <c r="V21" i="30" s="1"/>
  <c r="V20" i="21"/>
  <c r="U21" i="21"/>
  <c r="V21" i="21" s="1"/>
  <c r="U21" i="20"/>
  <c r="V21" i="20" s="1"/>
  <c r="V20" i="20"/>
  <c r="U21" i="19"/>
  <c r="V21" i="19" s="1"/>
  <c r="V20" i="19"/>
  <c r="U19" i="25"/>
  <c r="V18" i="25"/>
  <c r="K20" i="21"/>
  <c r="L19" i="21"/>
  <c r="L19" i="19"/>
  <c r="K20" i="19"/>
  <c r="I20" i="28"/>
  <c r="H21" i="28"/>
  <c r="I21" i="28" s="1"/>
  <c r="I22" i="21"/>
  <c r="I23" i="21" s="1"/>
  <c r="I24" i="21" s="1"/>
  <c r="K8" i="29" s="1"/>
  <c r="D22" i="29"/>
  <c r="D23" i="29"/>
  <c r="C22" i="29"/>
  <c r="C23" i="29"/>
  <c r="I22" i="15"/>
  <c r="I23" i="15" s="1"/>
  <c r="I24" i="15" s="1"/>
  <c r="E8" i="29" s="1"/>
  <c r="I22" i="17"/>
  <c r="I23" i="17" s="1"/>
  <c r="I24" i="17" s="1"/>
  <c r="G8" i="29" s="1"/>
  <c r="K19" i="28"/>
  <c r="L18" i="28"/>
  <c r="L22" i="17"/>
  <c r="L23" i="17" s="1"/>
  <c r="L24" i="17" s="1"/>
  <c r="G12" i="29" s="1"/>
  <c r="K20" i="18"/>
  <c r="L19" i="18"/>
  <c r="L19" i="27"/>
  <c r="K20" i="27"/>
  <c r="K20" i="16"/>
  <c r="L19" i="16"/>
  <c r="L19" i="15"/>
  <c r="K20" i="15"/>
  <c r="L19" i="25"/>
  <c r="K20" i="25"/>
  <c r="K20" i="23"/>
  <c r="L19" i="23"/>
  <c r="H21" i="16"/>
  <c r="I21" i="16" s="1"/>
  <c r="I20" i="16"/>
  <c r="K21" i="20"/>
  <c r="L21" i="20" s="1"/>
  <c r="L20" i="20"/>
  <c r="L18" i="26"/>
  <c r="K19" i="26"/>
  <c r="K20" i="24"/>
  <c r="L19" i="24"/>
  <c r="H21" i="19"/>
  <c r="I21" i="19" s="1"/>
  <c r="I20" i="19"/>
  <c r="I22" i="23"/>
  <c r="I23" i="23" s="1"/>
  <c r="I24" i="23" s="1"/>
  <c r="M8" i="29" s="1"/>
  <c r="K20" i="22"/>
  <c r="L19" i="22"/>
  <c r="I22" i="22"/>
  <c r="I23" i="22" s="1"/>
  <c r="I24" i="22" s="1"/>
  <c r="L8" i="29" s="1"/>
  <c r="I22" i="18"/>
  <c r="I23" i="18" s="1"/>
  <c r="I24" i="18" s="1"/>
  <c r="H8" i="29" s="1"/>
  <c r="V22" i="30" l="1"/>
  <c r="V23" i="30" s="1"/>
  <c r="V24" i="30" s="1"/>
  <c r="S15" i="29" s="1"/>
  <c r="S25" i="29" s="1"/>
  <c r="V22" i="28"/>
  <c r="V23" i="28" s="1"/>
  <c r="V24" i="28" s="1"/>
  <c r="R15" i="29" s="1"/>
  <c r="R25" i="29" s="1"/>
  <c r="V22" i="21"/>
  <c r="V23" i="21" s="1"/>
  <c r="V24" i="21" s="1"/>
  <c r="K15" i="29" s="1"/>
  <c r="K25" i="29" s="1"/>
  <c r="V22" i="18"/>
  <c r="V23" i="18" s="1"/>
  <c r="V24" i="18" s="1"/>
  <c r="H15" i="29" s="1"/>
  <c r="H26" i="29" s="1"/>
  <c r="U20" i="23"/>
  <c r="V19" i="23"/>
  <c r="V22" i="20"/>
  <c r="V23" i="20" s="1"/>
  <c r="V24" i="20" s="1"/>
  <c r="J15" i="29" s="1"/>
  <c r="J26" i="29" s="1"/>
  <c r="V22" i="24"/>
  <c r="V23" i="24" s="1"/>
  <c r="V24" i="24" s="1"/>
  <c r="N15" i="29" s="1"/>
  <c r="V20" i="17"/>
  <c r="U21" i="17"/>
  <c r="V21" i="17" s="1"/>
  <c r="S26" i="29"/>
  <c r="T15" i="29"/>
  <c r="V22" i="19"/>
  <c r="V23" i="19" s="1"/>
  <c r="V24" i="19" s="1"/>
  <c r="I15" i="29" s="1"/>
  <c r="L20" i="30"/>
  <c r="K21" i="30"/>
  <c r="L21" i="30" s="1"/>
  <c r="R26" i="29"/>
  <c r="V20" i="27"/>
  <c r="U21" i="27"/>
  <c r="V21" i="27" s="1"/>
  <c r="K26" i="29"/>
  <c r="V19" i="25"/>
  <c r="U20" i="25"/>
  <c r="U21" i="16"/>
  <c r="V21" i="16" s="1"/>
  <c r="V20" i="16"/>
  <c r="L20" i="21"/>
  <c r="K21" i="21"/>
  <c r="L21" i="21" s="1"/>
  <c r="K21" i="19"/>
  <c r="L21" i="19" s="1"/>
  <c r="L20" i="19"/>
  <c r="I22" i="28"/>
  <c r="I23" i="28" s="1"/>
  <c r="I24" i="28" s="1"/>
  <c r="R8" i="29" s="1"/>
  <c r="L22" i="20"/>
  <c r="L23" i="20" s="1"/>
  <c r="L24" i="20" s="1"/>
  <c r="J12" i="29" s="1"/>
  <c r="J22" i="29" s="1"/>
  <c r="G22" i="29"/>
  <c r="G23" i="29"/>
  <c r="I22" i="19"/>
  <c r="I23" i="19" s="1"/>
  <c r="I24" i="19" s="1"/>
  <c r="I8" i="29" s="1"/>
  <c r="I22" i="16"/>
  <c r="I23" i="16" s="1"/>
  <c r="I24" i="16" s="1"/>
  <c r="F8" i="29" s="1"/>
  <c r="K21" i="18"/>
  <c r="L21" i="18" s="1"/>
  <c r="L20" i="18"/>
  <c r="K20" i="28"/>
  <c r="L19" i="28"/>
  <c r="K21" i="24"/>
  <c r="L21" i="24" s="1"/>
  <c r="L20" i="24"/>
  <c r="K21" i="23"/>
  <c r="L21" i="23" s="1"/>
  <c r="L20" i="23"/>
  <c r="K21" i="16"/>
  <c r="L21" i="16" s="1"/>
  <c r="L20" i="16"/>
  <c r="K21" i="27"/>
  <c r="L21" i="27" s="1"/>
  <c r="L20" i="27"/>
  <c r="L20" i="22"/>
  <c r="K21" i="22"/>
  <c r="L21" i="22" s="1"/>
  <c r="K21" i="25"/>
  <c r="L21" i="25" s="1"/>
  <c r="L20" i="25"/>
  <c r="L19" i="26"/>
  <c r="K20" i="26"/>
  <c r="K21" i="15"/>
  <c r="L21" i="15" s="1"/>
  <c r="L20" i="15"/>
  <c r="H25" i="29" l="1"/>
  <c r="V22" i="17"/>
  <c r="V23" i="17" s="1"/>
  <c r="V24" i="17" s="1"/>
  <c r="G15" i="29" s="1"/>
  <c r="G25" i="29" s="1"/>
  <c r="V22" i="27"/>
  <c r="V23" i="27" s="1"/>
  <c r="V24" i="27" s="1"/>
  <c r="Q15" i="29" s="1"/>
  <c r="Q25" i="29" s="1"/>
  <c r="N25" i="29"/>
  <c r="N26" i="29"/>
  <c r="J25" i="29"/>
  <c r="V20" i="23"/>
  <c r="U21" i="23"/>
  <c r="V21" i="23" s="1"/>
  <c r="L22" i="30"/>
  <c r="L23" i="30" s="1"/>
  <c r="L24" i="30" s="1"/>
  <c r="S12" i="29" s="1"/>
  <c r="V22" i="16"/>
  <c r="V23" i="16" s="1"/>
  <c r="V24" i="16" s="1"/>
  <c r="F15" i="29" s="1"/>
  <c r="I26" i="29"/>
  <c r="I25" i="29"/>
  <c r="V20" i="25"/>
  <c r="U21" i="25"/>
  <c r="V21" i="25" s="1"/>
  <c r="L22" i="18"/>
  <c r="L23" i="18" s="1"/>
  <c r="L24" i="18" s="1"/>
  <c r="H12" i="29" s="1"/>
  <c r="H22" i="29" s="1"/>
  <c r="L22" i="19"/>
  <c r="L23" i="19" s="1"/>
  <c r="L24" i="19" s="1"/>
  <c r="I12" i="29" s="1"/>
  <c r="I23" i="29" s="1"/>
  <c r="J23" i="29"/>
  <c r="L22" i="21"/>
  <c r="L23" i="21" s="1"/>
  <c r="L24" i="21" s="1"/>
  <c r="K12" i="29" s="1"/>
  <c r="L22" i="22"/>
  <c r="L23" i="22" s="1"/>
  <c r="L24" i="22" s="1"/>
  <c r="L12" i="29" s="1"/>
  <c r="K21" i="28"/>
  <c r="L21" i="28" s="1"/>
  <c r="L20" i="28"/>
  <c r="L22" i="25"/>
  <c r="L23" i="25" s="1"/>
  <c r="L24" i="25" s="1"/>
  <c r="O12" i="29" s="1"/>
  <c r="L22" i="27"/>
  <c r="L23" i="27" s="1"/>
  <c r="L24" i="27" s="1"/>
  <c r="Q12" i="29" s="1"/>
  <c r="L22" i="15"/>
  <c r="L23" i="15" s="1"/>
  <c r="L24" i="15" s="1"/>
  <c r="E12" i="29" s="1"/>
  <c r="L22" i="23"/>
  <c r="L23" i="23" s="1"/>
  <c r="L24" i="23" s="1"/>
  <c r="M12" i="29" s="1"/>
  <c r="L20" i="26"/>
  <c r="K21" i="26"/>
  <c r="L21" i="26" s="1"/>
  <c r="L22" i="24"/>
  <c r="L23" i="24" s="1"/>
  <c r="L24" i="24" s="1"/>
  <c r="N12" i="29" s="1"/>
  <c r="L22" i="16"/>
  <c r="L23" i="16" s="1"/>
  <c r="L24" i="16" s="1"/>
  <c r="F12" i="29" s="1"/>
  <c r="F23" i="29" s="1"/>
  <c r="Q26" i="29" l="1"/>
  <c r="G26" i="29"/>
  <c r="H23" i="29"/>
  <c r="V22" i="25"/>
  <c r="V23" i="25" s="1"/>
  <c r="V24" i="25" s="1"/>
  <c r="O15" i="29" s="1"/>
  <c r="O26" i="29" s="1"/>
  <c r="V22" i="23"/>
  <c r="V23" i="23" s="1"/>
  <c r="V24" i="23" s="1"/>
  <c r="M15" i="29" s="1"/>
  <c r="F26" i="29"/>
  <c r="F25" i="29"/>
  <c r="I22" i="29"/>
  <c r="S23" i="29"/>
  <c r="S22" i="29"/>
  <c r="K22" i="29"/>
  <c r="K23" i="29"/>
  <c r="O22" i="29"/>
  <c r="O23" i="29"/>
  <c r="F22" i="29"/>
  <c r="L22" i="29"/>
  <c r="L23" i="29"/>
  <c r="Q22" i="29"/>
  <c r="Q23" i="29"/>
  <c r="N22" i="29"/>
  <c r="N23" i="29"/>
  <c r="E22" i="29"/>
  <c r="E23" i="29"/>
  <c r="M22" i="29"/>
  <c r="M23" i="29"/>
  <c r="L22" i="28"/>
  <c r="L23" i="28" s="1"/>
  <c r="L24" i="28" s="1"/>
  <c r="R12" i="29" s="1"/>
  <c r="L22" i="26"/>
  <c r="L23" i="26" s="1"/>
  <c r="L24" i="26" s="1"/>
  <c r="P12" i="29" s="1"/>
  <c r="T12" i="29" s="1"/>
  <c r="O25" i="29" l="1"/>
  <c r="M25" i="29"/>
  <c r="M26" i="29"/>
  <c r="P22" i="29"/>
  <c r="P23" i="29"/>
  <c r="R22" i="29"/>
  <c r="R23" i="29"/>
</calcChain>
</file>

<file path=xl/comments1.xml><?xml version="1.0" encoding="utf-8"?>
<comments xmlns="http://schemas.openxmlformats.org/spreadsheetml/2006/main">
  <authors>
    <author>Hasan Tekgüç</author>
  </authors>
  <commentList>
    <comment ref="B50" authorId="0" shapeId="0">
      <text>
        <r>
          <rPr>
            <b/>
            <sz val="9"/>
            <color rgb="FF000000"/>
            <rFont val="Tahoma"/>
            <family val="2"/>
          </rPr>
          <t>Hasan Tekgüç:</t>
        </r>
        <r>
          <rPr>
            <sz val="9"/>
            <color rgb="FF000000"/>
            <rFont val="Tahoma"/>
            <family val="2"/>
          </rPr>
          <t xml:space="preserve">
</t>
        </r>
        <r>
          <rPr>
            <sz val="9"/>
            <color rgb="FF000000"/>
            <rFont val="Tahoma"/>
            <family val="2"/>
          </rPr>
          <t>very close to Ceritoglu et al (2023: Table 7).</t>
        </r>
      </text>
    </comment>
  </commentList>
</comments>
</file>

<file path=xl/sharedStrings.xml><?xml version="1.0" encoding="utf-8"?>
<sst xmlns="http://schemas.openxmlformats.org/spreadsheetml/2006/main" count="1020" uniqueCount="143">
  <si>
    <t>Tablodaki rakamlar, yuvarlamadan dolayı toplamı vermeyebilir.</t>
  </si>
  <si>
    <t>Figures in table may not add up to totals due to rounding.</t>
  </si>
  <si>
    <t>Gelirlerin referans dönemi bir önceki takvim yılıdır.</t>
  </si>
  <si>
    <t xml:space="preserve">Reference period of incomes is the previous calendar year. </t>
  </si>
  <si>
    <t xml:space="preserve">(1) Hanehalkları, kullanılabilir gelirlerine göre küçükten büyüğe doğru sıralanarak 20 gruba ayrıldığında;  "İlk yüzde 5'lik grup"  geliri en düşük olan grubu, "Son yüzde 5'lik grup" ise geliri en yüksek olan grubu tanımlamaktadır. </t>
  </si>
  <si>
    <r>
      <t>İlk %5</t>
    </r>
    <r>
      <rPr>
        <b/>
        <vertAlign val="superscript"/>
        <sz val="9"/>
        <rFont val="Arial"/>
        <family val="2"/>
        <charset val="162"/>
      </rPr>
      <t>(1)</t>
    </r>
    <r>
      <rPr>
        <b/>
        <sz val="9"/>
        <rFont val="Arial"/>
        <family val="2"/>
        <charset val="162"/>
      </rPr>
      <t xml:space="preserve">                                                            </t>
    </r>
    <r>
      <rPr>
        <sz val="9"/>
        <rFont val="Arial"/>
        <family val="2"/>
        <charset val="162"/>
      </rPr>
      <t xml:space="preserve">      
 First vigintile</t>
    </r>
    <r>
      <rPr>
        <vertAlign val="superscript"/>
        <sz val="9"/>
        <rFont val="Arial"/>
        <family val="2"/>
        <charset val="162"/>
      </rPr>
      <t>(1)</t>
    </r>
    <r>
      <rPr>
        <sz val="9"/>
        <rFont val="Arial"/>
        <family val="2"/>
        <charset val="162"/>
      </rPr>
      <t xml:space="preserve"> </t>
    </r>
  </si>
  <si>
    <r>
      <t xml:space="preserve"> İkinci %5                                                     
</t>
    </r>
    <r>
      <rPr>
        <sz val="9"/>
        <rFont val="Arial"/>
        <family val="2"/>
        <charset val="162"/>
      </rPr>
      <t xml:space="preserve">Second vigintile </t>
    </r>
  </si>
  <si>
    <r>
      <t xml:space="preserve">Üçüncü %5                                            
</t>
    </r>
    <r>
      <rPr>
        <sz val="9"/>
        <rFont val="Arial"/>
        <family val="2"/>
        <charset val="162"/>
      </rPr>
      <t>Third vigintile</t>
    </r>
  </si>
  <si>
    <r>
      <t xml:space="preserve">Dördüncü %5                                       
</t>
    </r>
    <r>
      <rPr>
        <sz val="9"/>
        <rFont val="Arial"/>
        <family val="2"/>
        <charset val="162"/>
      </rPr>
      <t>Fourth vigintile</t>
    </r>
  </si>
  <si>
    <r>
      <t xml:space="preserve">Beşinci %5                                               
</t>
    </r>
    <r>
      <rPr>
        <sz val="9"/>
        <rFont val="Arial"/>
        <family val="2"/>
        <charset val="162"/>
      </rPr>
      <t>Fifth vigintile</t>
    </r>
  </si>
  <si>
    <r>
      <t xml:space="preserve">Altıncı %5                                                   
</t>
    </r>
    <r>
      <rPr>
        <sz val="9"/>
        <rFont val="Arial"/>
        <family val="2"/>
        <charset val="162"/>
      </rPr>
      <t>Sixth vigintile</t>
    </r>
  </si>
  <si>
    <r>
      <t xml:space="preserve">Yedinci %5                                               
</t>
    </r>
    <r>
      <rPr>
        <sz val="9"/>
        <rFont val="Arial"/>
        <family val="2"/>
        <charset val="162"/>
      </rPr>
      <t>Seventh vigintile</t>
    </r>
  </si>
  <si>
    <r>
      <t xml:space="preserve">Sekizinci %5                                            
</t>
    </r>
    <r>
      <rPr>
        <sz val="9"/>
        <rFont val="Arial"/>
        <family val="2"/>
        <charset val="162"/>
      </rPr>
      <t>Eighth vigintile</t>
    </r>
  </si>
  <si>
    <r>
      <t xml:space="preserve">Dokuzuncu %5                                         </t>
    </r>
    <r>
      <rPr>
        <sz val="9"/>
        <rFont val="Arial"/>
        <family val="2"/>
        <charset val="162"/>
      </rPr>
      <t xml:space="preserve"> 
Ninth vigintile</t>
    </r>
  </si>
  <si>
    <r>
      <t xml:space="preserve">Onbirinci %5                                                            </t>
    </r>
    <r>
      <rPr>
        <sz val="9"/>
        <rFont val="Arial"/>
        <family val="2"/>
        <charset val="162"/>
      </rPr>
      <t xml:space="preserve">       
Eleventh vigintile</t>
    </r>
  </si>
  <si>
    <r>
      <t xml:space="preserve"> Onikinci %5                                                     
</t>
    </r>
    <r>
      <rPr>
        <sz val="9"/>
        <rFont val="Arial"/>
        <family val="2"/>
        <charset val="162"/>
      </rPr>
      <t>Twelfth vigintile</t>
    </r>
  </si>
  <si>
    <r>
      <t xml:space="preserve">Onüçüncü %5                                            
</t>
    </r>
    <r>
      <rPr>
        <sz val="9"/>
        <rFont val="Arial"/>
        <family val="2"/>
        <charset val="162"/>
      </rPr>
      <t>Thirteenth vigintile</t>
    </r>
  </si>
  <si>
    <r>
      <t xml:space="preserve">Onbeşinci %5                                               
</t>
    </r>
    <r>
      <rPr>
        <sz val="9"/>
        <rFont val="Arial"/>
        <family val="2"/>
        <charset val="162"/>
      </rPr>
      <t>Fifteenth vigintile</t>
    </r>
  </si>
  <si>
    <r>
      <t xml:space="preserve">Onyedinci %5                                               
</t>
    </r>
    <r>
      <rPr>
        <sz val="9"/>
        <rFont val="Arial"/>
        <family val="2"/>
        <charset val="162"/>
      </rPr>
      <t>Seventeenth vigintile</t>
    </r>
  </si>
  <si>
    <r>
      <t xml:space="preserve">Onsekizinci %5                                            
</t>
    </r>
    <r>
      <rPr>
        <sz val="9"/>
        <rFont val="Arial"/>
        <family val="2"/>
        <charset val="162"/>
      </rPr>
      <t>Eighteenth vigintile</t>
    </r>
  </si>
  <si>
    <r>
      <t xml:space="preserve">Ondokuzuncu %5                                         </t>
    </r>
    <r>
      <rPr>
        <sz val="9"/>
        <rFont val="Arial"/>
        <family val="2"/>
        <charset val="162"/>
      </rPr>
      <t xml:space="preserve"> 
Nineteenth vigintile</t>
    </r>
  </si>
  <si>
    <r>
      <t>Son %5</t>
    </r>
    <r>
      <rPr>
        <b/>
        <vertAlign val="superscript"/>
        <sz val="9"/>
        <rFont val="Arial"/>
        <family val="2"/>
        <charset val="162"/>
      </rPr>
      <t>(1)</t>
    </r>
    <r>
      <rPr>
        <b/>
        <sz val="9"/>
        <rFont val="Arial"/>
        <family val="2"/>
        <charset val="162"/>
      </rPr>
      <t xml:space="preserve">                                                                 
</t>
    </r>
    <r>
      <rPr>
        <sz val="9"/>
        <rFont val="Arial"/>
        <family val="2"/>
        <charset val="162"/>
      </rPr>
      <t>Last vigintile</t>
    </r>
    <r>
      <rPr>
        <vertAlign val="superscript"/>
        <sz val="9"/>
        <rFont val="Arial"/>
        <family val="2"/>
        <charset val="162"/>
      </rPr>
      <t xml:space="preserve">(1)  </t>
    </r>
  </si>
  <si>
    <r>
      <t xml:space="preserve">Ondördüncü %5      
</t>
    </r>
    <r>
      <rPr>
        <sz val="9"/>
        <rFont val="Arial"/>
        <family val="2"/>
        <charset val="162"/>
      </rPr>
      <t>Fourteenth vigintile</t>
    </r>
  </si>
  <si>
    <r>
      <t xml:space="preserve">Yüzde 5'lik gruplar - </t>
    </r>
    <r>
      <rPr>
        <sz val="9"/>
        <rFont val="Arial"/>
        <family val="2"/>
        <charset val="162"/>
      </rPr>
      <t>Vigintiles</t>
    </r>
  </si>
  <si>
    <r>
      <t xml:space="preserve">Toplam 
</t>
    </r>
    <r>
      <rPr>
        <sz val="9"/>
        <rFont val="Arial"/>
        <family val="2"/>
        <charset val="162"/>
      </rPr>
      <t>Total</t>
    </r>
  </si>
  <si>
    <r>
      <t xml:space="preserve">Yüzde (%) - </t>
    </r>
    <r>
      <rPr>
        <sz val="9"/>
        <rFont val="Arial"/>
        <family val="2"/>
        <charset val="162"/>
      </rPr>
      <t>Percentage (%)</t>
    </r>
  </si>
  <si>
    <t>(1) When the households sorted in ascending order by household disposable income and divided into 20 parts, the bottom income group is defined as “the first vigintile” and the top income group is defined as “the last vigintile”.</t>
  </si>
  <si>
    <t>TÜİK, Gelir ve Yaşam Koşulları Araştırması</t>
  </si>
  <si>
    <t>TURKSTAT, Income and Living Conditions Survey</t>
  </si>
  <si>
    <r>
      <t xml:space="preserve">Onuncu %5                                                                 </t>
    </r>
    <r>
      <rPr>
        <sz val="9"/>
        <rFont val="Arial"/>
        <family val="2"/>
        <charset val="162"/>
      </rPr>
      <t xml:space="preserve"> 
Tenth vigintile</t>
    </r>
    <r>
      <rPr>
        <vertAlign val="superscript"/>
        <sz val="9"/>
        <rFont val="Arial"/>
        <family val="2"/>
        <charset val="162"/>
      </rPr>
      <t xml:space="preserve"> </t>
    </r>
  </si>
  <si>
    <r>
      <t xml:space="preserve">Ortalama  (TL) - </t>
    </r>
    <r>
      <rPr>
        <sz val="9"/>
        <rFont val="Arial"/>
        <family val="2"/>
        <charset val="162"/>
      </rPr>
      <t>Mean (TL)</t>
    </r>
  </si>
  <si>
    <r>
      <t xml:space="preserve">Medyan (TL) - </t>
    </r>
    <r>
      <rPr>
        <sz val="9"/>
        <rFont val="Arial"/>
        <family val="2"/>
        <charset val="162"/>
      </rPr>
      <t>Median (TL)</t>
    </r>
  </si>
  <si>
    <t>TurkStat, Income and Living Conditions Survey</t>
  </si>
  <si>
    <r>
      <t xml:space="preserve">Onaltıncı %5                                                   
</t>
    </r>
    <r>
      <rPr>
        <sz val="9"/>
        <rFont val="Arial"/>
        <family val="2"/>
        <charset val="162"/>
      </rPr>
      <t>Sixteenth vigintile</t>
    </r>
  </si>
  <si>
    <t>Gelir referans dönemi bir önceki takvim yılıdır.</t>
  </si>
  <si>
    <t xml:space="preserve">Reference period of income is the previous calendar year. </t>
  </si>
  <si>
    <t xml:space="preserve">Hanehalkı kullanılabilir gelire göre sıralı yüzde 5'lik gruplar itibarıyla yıllık hanehalkı kullanılabilir gelirin dağılımı, 2006-2022           </t>
  </si>
  <si>
    <t>Distribution of annual household disposable income by vigintiles ordered by household disposable income, 2006-2022</t>
  </si>
  <si>
    <t>Hanehalkı kullanılabilir gelire göre sıralı yüzde 5'lik gruplar itibarıyla yıllık hanehalkı kullanılabilir gelirin dağılımı, 2006-2022</t>
  </si>
  <si>
    <t>(r) Figures were revised for the years.</t>
  </si>
  <si>
    <t>(r) İlgili yıllar revize edilmiştir.</t>
  </si>
  <si>
    <t>TurkStat, Annual Gross Domestic Product, 2022</t>
  </si>
  <si>
    <t>TÜİK, Yıllık Gayrisafi Yurt İçi Hasıla, 2022</t>
  </si>
  <si>
    <t>-</t>
  </si>
  <si>
    <r>
      <t>2021</t>
    </r>
    <r>
      <rPr>
        <i/>
        <vertAlign val="superscript"/>
        <sz val="9"/>
        <rFont val="Arial"/>
        <family val="2"/>
        <charset val="162"/>
      </rPr>
      <t>(r)</t>
    </r>
  </si>
  <si>
    <r>
      <t>2020</t>
    </r>
    <r>
      <rPr>
        <i/>
        <vertAlign val="superscript"/>
        <sz val="9"/>
        <rFont val="Arial"/>
        <family val="2"/>
        <charset val="162"/>
      </rPr>
      <t>(r)</t>
    </r>
  </si>
  <si>
    <r>
      <t>2019</t>
    </r>
    <r>
      <rPr>
        <i/>
        <vertAlign val="superscript"/>
        <sz val="9"/>
        <rFont val="Arial"/>
        <family val="2"/>
        <charset val="162"/>
      </rPr>
      <t>(r)</t>
    </r>
  </si>
  <si>
    <r>
      <t>2018</t>
    </r>
    <r>
      <rPr>
        <i/>
        <vertAlign val="superscript"/>
        <sz val="9"/>
        <rFont val="Arial"/>
        <family val="2"/>
        <charset val="162"/>
      </rPr>
      <t>(r)</t>
    </r>
  </si>
  <si>
    <r>
      <rPr>
        <b/>
        <sz val="9"/>
        <rFont val="Arial"/>
        <family val="2"/>
        <charset val="162"/>
      </rPr>
      <t xml:space="preserve">Değişim oranı
</t>
    </r>
    <r>
      <rPr>
        <sz val="9"/>
        <rFont val="Arial"/>
        <family val="2"/>
        <charset val="162"/>
      </rPr>
      <t>Change ratio
(%)</t>
    </r>
  </si>
  <si>
    <r>
      <rPr>
        <b/>
        <sz val="9"/>
        <rFont val="Arial"/>
        <family val="2"/>
        <charset val="162"/>
      </rPr>
      <t>Pay</t>
    </r>
    <r>
      <rPr>
        <sz val="9"/>
        <rFont val="Arial"/>
        <family val="2"/>
        <charset val="162"/>
      </rPr>
      <t xml:space="preserve">
Share 
(%)</t>
    </r>
  </si>
  <si>
    <r>
      <rPr>
        <b/>
        <sz val="9"/>
        <rFont val="Arial"/>
        <family val="2"/>
        <charset val="162"/>
      </rPr>
      <t>Değer</t>
    </r>
    <r>
      <rPr>
        <sz val="9"/>
        <rFont val="Arial"/>
        <family val="2"/>
        <charset val="162"/>
      </rPr>
      <t xml:space="preserve">
Value
</t>
    </r>
    <r>
      <rPr>
        <b/>
        <sz val="9"/>
        <rFont val="Arial"/>
        <family val="2"/>
        <charset val="162"/>
      </rPr>
      <t xml:space="preserve"> (Bin TL)</t>
    </r>
    <r>
      <rPr>
        <sz val="9"/>
        <rFont val="Arial"/>
        <family val="2"/>
        <charset val="162"/>
      </rPr>
      <t xml:space="preserve">
(Thousand TRY)</t>
    </r>
  </si>
  <si>
    <r>
      <rPr>
        <b/>
        <sz val="9"/>
        <rFont val="Arial"/>
        <family val="2"/>
        <charset val="162"/>
      </rPr>
      <t xml:space="preserve">(Eksi) Mal ve hizmet ithalatı
</t>
    </r>
    <r>
      <rPr>
        <sz val="9"/>
        <rFont val="Arial"/>
        <family val="2"/>
        <charset val="162"/>
      </rPr>
      <t>(Less) Imports of goods and services</t>
    </r>
  </si>
  <si>
    <r>
      <rPr>
        <b/>
        <sz val="9"/>
        <rFont val="Arial"/>
        <family val="2"/>
        <charset val="162"/>
      </rPr>
      <t xml:space="preserve">Mal ve hizmet ihracatı
</t>
    </r>
    <r>
      <rPr>
        <sz val="9"/>
        <rFont val="Arial"/>
        <family val="2"/>
        <charset val="162"/>
      </rPr>
      <t>Exports of goods and services</t>
    </r>
  </si>
  <si>
    <r>
      <rPr>
        <b/>
        <sz val="9"/>
        <rFont val="Arial"/>
        <family val="2"/>
        <charset val="162"/>
      </rPr>
      <t xml:space="preserve">Stok değişmeleri
</t>
    </r>
    <r>
      <rPr>
        <sz val="9"/>
        <rFont val="Arial"/>
        <family val="2"/>
        <charset val="162"/>
      </rPr>
      <t>Change in stocks</t>
    </r>
  </si>
  <si>
    <r>
      <rPr>
        <b/>
        <sz val="9"/>
        <rFont val="Arial"/>
        <family val="2"/>
        <charset val="162"/>
      </rPr>
      <t xml:space="preserve">Gayrisafi sabit sermaye oluşumu
</t>
    </r>
    <r>
      <rPr>
        <sz val="9"/>
        <rFont val="Arial"/>
        <family val="2"/>
        <charset val="162"/>
      </rPr>
      <t>Gross fixed capital formation</t>
    </r>
  </si>
  <si>
    <r>
      <rPr>
        <b/>
        <sz val="9"/>
        <rFont val="Arial"/>
        <family val="2"/>
        <charset val="162"/>
      </rPr>
      <t xml:space="preserve">Devletin nihai tüketim harcamaları
</t>
    </r>
    <r>
      <rPr>
        <sz val="9"/>
        <rFont val="Arial"/>
        <family val="2"/>
        <charset val="162"/>
      </rPr>
      <t>Government final consumption expenditure</t>
    </r>
  </si>
  <si>
    <r>
      <t xml:space="preserve">Hanehalkına hizmet eden kar amacı olmayan kuruluşların nihai tüketim harcaması
</t>
    </r>
    <r>
      <rPr>
        <sz val="9"/>
        <rFont val="Arial"/>
        <family val="2"/>
        <charset val="162"/>
      </rPr>
      <t>Non-profit institutions serving households final consumption expenditure</t>
    </r>
  </si>
  <si>
    <r>
      <t xml:space="preserve">Yerleşik hanehalkı nihai tüketim harcaması
</t>
    </r>
    <r>
      <rPr>
        <sz val="9"/>
        <rFont val="Arial"/>
        <family val="2"/>
        <charset val="162"/>
      </rPr>
      <t>Resident households final consumption expenditure</t>
    </r>
  </si>
  <si>
    <r>
      <rPr>
        <b/>
        <sz val="9"/>
        <rFont val="Arial"/>
        <family val="2"/>
        <charset val="162"/>
      </rPr>
      <t xml:space="preserve">Gayrisafi yurt içi hasıla
</t>
    </r>
    <r>
      <rPr>
        <sz val="9"/>
        <rFont val="Arial"/>
        <family val="2"/>
        <charset val="162"/>
      </rPr>
      <t>Gross domestic product</t>
    </r>
  </si>
  <si>
    <t>Gross domestic product at current prices by expenditure approach value, share, percentage change, 1998-2022</t>
  </si>
  <si>
    <r>
      <rPr>
        <b/>
        <sz val="10"/>
        <rFont val="Arial"/>
        <family val="2"/>
        <charset val="162"/>
      </rPr>
      <t>Gayrisafi yurt içi hasıla, harcama yöntemiyle cari fiyatlarla değer, pay, değişim oranı, 1998-2022</t>
    </r>
    <r>
      <rPr>
        <sz val="10"/>
        <rFont val="Arial"/>
        <family val="2"/>
      </rPr>
      <t xml:space="preserve">
</t>
    </r>
  </si>
  <si>
    <t>Türkiye-TR</t>
  </si>
  <si>
    <t>2022</t>
  </si>
  <si>
    <t>2021</t>
  </si>
  <si>
    <t>2020</t>
  </si>
  <si>
    <t>2019</t>
  </si>
  <si>
    <t>2018</t>
  </si>
  <si>
    <t>2017</t>
  </si>
  <si>
    <t>2016</t>
  </si>
  <si>
    <t>2015</t>
  </si>
  <si>
    <t>2014</t>
  </si>
  <si>
    <t>2013</t>
  </si>
  <si>
    <t>2012</t>
  </si>
  <si>
    <t>2011</t>
  </si>
  <si>
    <t>2010</t>
  </si>
  <si>
    <t>2009</t>
  </si>
  <si>
    <t>2008</t>
  </si>
  <si>
    <t>2007</t>
  </si>
  <si>
    <t>hane sayısı</t>
  </si>
  <si>
    <t/>
  </si>
  <si>
    <t>Ölçüm bazında</t>
  </si>
  <si>
    <t>Kadın</t>
  </si>
  <si>
    <t>Erkek</t>
  </si>
  <si>
    <t>Ortalama Hanehalkı Büyüklüğü</t>
  </si>
  <si>
    <t>İbbs-Düzey1, İbbs-Düzey2,  İl Ve İlçe Nüfusları</t>
  </si>
  <si>
    <t>Satırlar</t>
  </si>
  <si>
    <t>Sütunlar</t>
  </si>
  <si>
    <t>Fark</t>
  </si>
  <si>
    <t>ventile</t>
  </si>
  <si>
    <t>Sum</t>
  </si>
  <si>
    <t>Fark*WIID</t>
  </si>
  <si>
    <t>B</t>
  </si>
  <si>
    <t>A</t>
  </si>
  <si>
    <t>Gini</t>
  </si>
  <si>
    <t>Hane Başı Ort Gelir</t>
  </si>
  <si>
    <t>Ventiles</t>
  </si>
  <si>
    <t>WID</t>
  </si>
  <si>
    <t>Düzeltilmiş Gelir</t>
  </si>
  <si>
    <t>Yüzde</t>
  </si>
  <si>
    <t>Birikimli Yüzde</t>
  </si>
  <si>
    <t>GINI</t>
  </si>
  <si>
    <t>Birikimli</t>
  </si>
  <si>
    <t>Anket Geliri</t>
  </si>
  <si>
    <t>Düzeltilmemiş GINI</t>
  </si>
  <si>
    <t>Düzeltilmiş GINI</t>
  </si>
  <si>
    <t>Gini Farkı</t>
  </si>
  <si>
    <t>Düzeltilmiş Yüzde</t>
  </si>
  <si>
    <t>Resmi Gini</t>
  </si>
  <si>
    <t>Sabit Sermaye Tüketimi</t>
  </si>
  <si>
    <t>I - SST + D.stok +X-M</t>
  </si>
  <si>
    <t>I + D.stok + X - M</t>
  </si>
  <si>
    <t>GSYIH</t>
  </si>
  <si>
    <t>SST</t>
  </si>
  <si>
    <t>STK</t>
  </si>
  <si>
    <t>Devlet</t>
  </si>
  <si>
    <t>Fark 2</t>
  </si>
  <si>
    <t>Düzeltilmiş Gelir 2</t>
  </si>
  <si>
    <t>Gini 2</t>
  </si>
  <si>
    <r>
      <t>2018</t>
    </r>
    <r>
      <rPr>
        <b/>
        <i/>
        <vertAlign val="superscript"/>
        <sz val="9"/>
        <rFont val="Arial"/>
        <family val="2"/>
      </rPr>
      <t>(r)</t>
    </r>
  </si>
  <si>
    <r>
      <t>2019</t>
    </r>
    <r>
      <rPr>
        <b/>
        <i/>
        <vertAlign val="superscript"/>
        <sz val="9"/>
        <rFont val="Arial"/>
        <family val="2"/>
      </rPr>
      <t>(r)</t>
    </r>
  </si>
  <si>
    <r>
      <t>2020</t>
    </r>
    <r>
      <rPr>
        <b/>
        <i/>
        <vertAlign val="superscript"/>
        <sz val="9"/>
        <rFont val="Arial"/>
        <family val="2"/>
      </rPr>
      <t>(r)</t>
    </r>
  </si>
  <si>
    <r>
      <t>2021</t>
    </r>
    <r>
      <rPr>
        <b/>
        <i/>
        <vertAlign val="superscript"/>
        <sz val="9"/>
        <rFont val="Arial"/>
        <family val="2"/>
      </rPr>
      <t>(r)</t>
    </r>
  </si>
  <si>
    <t>Gini 2 farkı</t>
  </si>
  <si>
    <t>Wealth Share*</t>
  </si>
  <si>
    <t>*: Aritmetic mean of China, France and USA wealth shares.</t>
  </si>
  <si>
    <t>Discrepancy between NA Household Sector Consumption &amp; Survey total</t>
  </si>
  <si>
    <t>Ceritoğlu vd. (2023)</t>
  </si>
  <si>
    <t>Düzeltilmiş GINI, dağıtılmayan karlar vs. dahil</t>
  </si>
  <si>
    <t>Tekgüç vd. (2024) Tablo 3.17 Senaryo 9</t>
  </si>
  <si>
    <t>HBA / C</t>
  </si>
  <si>
    <t>GYKA / C</t>
  </si>
  <si>
    <t>GYKA / (net özel sektör)</t>
  </si>
  <si>
    <t>Yüzde Gruplar</t>
  </si>
  <si>
    <t>Yüzdelik Grup Geliri</t>
  </si>
  <si>
    <t>Ortalama</t>
  </si>
  <si>
    <t>Hane Sayısı</t>
  </si>
  <si>
    <t>Anket Kapsama Oranı</t>
  </si>
  <si>
    <t>Net Özel Sektor</t>
  </si>
  <si>
    <t>Fark Net Özel Sektör</t>
  </si>
  <si>
    <t>HBA / Net Özel Sektör</t>
  </si>
  <si>
    <t>Resmi GINI</t>
  </si>
  <si>
    <t>C</t>
  </si>
  <si>
    <t>Tekgüç vd. (2024) Tablo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</si>
</sst>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_(* \(#,##0.00\);_(* &quot;-&quot;??_);_(@_)"/>
    <numFmt numFmtId="165" formatCode="_-* #,##0.00\ _T_L_-;\-* #,##0.00\ _T_L_-;_-* &quot;-&quot;??\ _T_L_-;_-@_-"/>
    <numFmt numFmtId="166" formatCode="0.0"/>
    <numFmt numFmtId="167" formatCode="###\ ###\ ###\ ###\ ###"/>
    <numFmt numFmtId="168" formatCode="###\ ###\ ###\ ###\ ###\ ###"/>
    <numFmt numFmtId="169" formatCode="General_)"/>
    <numFmt numFmtId="170" formatCode="_(* #,##0_);_(* \(#,##0\);_(* &quot;-&quot;??_);_(@_)"/>
    <numFmt numFmtId="171" formatCode="_-* #,##0\ _T_L_-;\-* #,##0\ _T_L_-;_-* &quot;-&quot;??\ _T_L_-;_-@_-"/>
    <numFmt numFmtId="172" formatCode="0.0%"/>
    <numFmt numFmtId="173" formatCode="_-* #,##0\ _₺_-;\-* #,##0\ _₺_-;_-* &quot;-&quot;??\ _₺_-;_-@_-"/>
    <numFmt numFmtId="174" formatCode="0.000%"/>
    <numFmt numFmtId="175" formatCode="_-* #,##0.000\ _T_L_-;\-* #,##0.000\ _T_L_-;_-* &quot;-&quot;??\ _T_L_-;_-@_-"/>
    <numFmt numFmtId="176" formatCode="0.000"/>
    <numFmt numFmtId="177" formatCode="_(* #,##0.000_);_(* \(#,##0.000\);_(* &quot;-&quot;??_);_(@_)"/>
  </numFmts>
  <fonts count="32" x14ac:knownFonts="1">
    <font>
      <sz val="10"/>
      <name val="Arial"/>
      <charset val="162"/>
    </font>
    <font>
      <sz val="11"/>
      <color theme="1"/>
      <name val="Calibri"/>
      <family val="2"/>
      <charset val="162"/>
      <scheme val="minor"/>
    </font>
    <font>
      <sz val="10"/>
      <name val="Arial"/>
      <family val="2"/>
    </font>
    <font>
      <sz val="8"/>
      <name val="Arial"/>
      <family val="2"/>
      <charset val="162"/>
    </font>
    <font>
      <sz val="10"/>
      <name val="Arial"/>
      <family val="2"/>
      <charset val="162"/>
    </font>
    <font>
      <b/>
      <sz val="9"/>
      <name val="Arial"/>
      <family val="2"/>
      <charset val="162"/>
    </font>
    <font>
      <vertAlign val="superscript"/>
      <sz val="9"/>
      <name val="Arial"/>
      <family val="2"/>
      <charset val="162"/>
    </font>
    <font>
      <b/>
      <vertAlign val="superscript"/>
      <sz val="9"/>
      <name val="Arial"/>
      <family val="2"/>
      <charset val="162"/>
    </font>
    <font>
      <b/>
      <sz val="10"/>
      <name val="Arial"/>
      <family val="2"/>
      <charset val="162"/>
    </font>
    <font>
      <sz val="9"/>
      <name val="Arial"/>
      <family val="2"/>
      <charset val="162"/>
    </font>
    <font>
      <b/>
      <sz val="8"/>
      <name val="Arial"/>
      <family val="2"/>
      <charset val="162"/>
    </font>
    <font>
      <sz val="11"/>
      <color indexed="8"/>
      <name val="Calibri"/>
      <family val="2"/>
      <charset val="162"/>
    </font>
    <font>
      <sz val="11"/>
      <color theme="1"/>
      <name val="Calibri"/>
      <family val="2"/>
      <charset val="162"/>
      <scheme val="minor"/>
    </font>
    <font>
      <sz val="10"/>
      <name val="Arial"/>
      <family val="2"/>
    </font>
    <font>
      <sz val="8"/>
      <color theme="1"/>
      <name val="Calibri"/>
      <family val="2"/>
      <charset val="162"/>
      <scheme val="minor"/>
    </font>
    <font>
      <sz val="8.5"/>
      <color rgb="FFFF0000"/>
      <name val="Arial"/>
      <family val="2"/>
      <charset val="162"/>
    </font>
    <font>
      <b/>
      <sz val="9"/>
      <color rgb="FFC00000"/>
      <name val="Arial"/>
      <family val="2"/>
      <charset val="162"/>
    </font>
    <font>
      <sz val="8"/>
      <color indexed="8"/>
      <name val="Arial"/>
      <family val="2"/>
    </font>
    <font>
      <b/>
      <sz val="8"/>
      <color indexed="8"/>
      <name val="Arial"/>
      <family val="2"/>
    </font>
    <font>
      <i/>
      <vertAlign val="superscript"/>
      <sz val="9"/>
      <name val="Arial"/>
      <family val="2"/>
      <charset val="162"/>
    </font>
    <font>
      <sz val="11"/>
      <color theme="1"/>
      <name val="Calibri"/>
      <family val="2"/>
      <scheme val="minor"/>
    </font>
    <font>
      <sz val="8"/>
      <color rgb="FFFF0000"/>
      <name val="Arial"/>
      <family val="2"/>
    </font>
    <font>
      <sz val="10"/>
      <color rgb="FFFF0000"/>
      <name val="Arial"/>
      <family val="2"/>
    </font>
    <font>
      <sz val="10"/>
      <name val="Helv"/>
    </font>
    <font>
      <b/>
      <sz val="10"/>
      <name val="Arial"/>
      <family val="2"/>
    </font>
    <font>
      <sz val="11"/>
      <name val="Arial"/>
      <family val="2"/>
    </font>
    <font>
      <sz val="9"/>
      <name val="Arial"/>
      <family val="2"/>
    </font>
    <font>
      <b/>
      <sz val="9"/>
      <name val="Arial"/>
      <family val="2"/>
    </font>
    <font>
      <b/>
      <i/>
      <vertAlign val="superscript"/>
      <sz val="9"/>
      <name val="Arial"/>
      <family val="2"/>
    </font>
    <font>
      <b/>
      <sz val="9"/>
      <color rgb="FF000000"/>
      <name val="Tahoma"/>
      <family val="2"/>
    </font>
    <font>
      <sz val="9"/>
      <color rgb="FF000000"/>
      <name val="Tahoma"/>
      <family val="2"/>
    </font>
    <font>
      <b/>
      <sz val="1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s>
  <cellStyleXfs count="13">
    <xf numFmtId="0" fontId="0" fillId="0" borderId="0"/>
    <xf numFmtId="165" fontId="2" fillId="0" borderId="0" applyFont="0" applyFill="0" applyBorder="0" applyAlignment="0" applyProtection="0"/>
    <xf numFmtId="9" fontId="2" fillId="0" borderId="0" applyFont="0" applyFill="0" applyBorder="0" applyAlignment="0" applyProtection="0"/>
    <xf numFmtId="0" fontId="12" fillId="0" borderId="0"/>
    <xf numFmtId="0" fontId="4" fillId="0" borderId="0"/>
    <xf numFmtId="0" fontId="11" fillId="0" borderId="0"/>
    <xf numFmtId="0" fontId="20" fillId="0" borderId="0"/>
    <xf numFmtId="0" fontId="23" fillId="0" borderId="0"/>
    <xf numFmtId="0" fontId="13" fillId="0" borderId="0"/>
    <xf numFmtId="164" fontId="1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9" fillId="0" borderId="0" xfId="0" applyFont="1" applyAlignment="1">
      <alignment horizontal="right"/>
    </xf>
    <xf numFmtId="0" fontId="9" fillId="0" borderId="0" xfId="0" applyFont="1"/>
    <xf numFmtId="0" fontId="3" fillId="0" borderId="0" xfId="0" applyFont="1"/>
    <xf numFmtId="0" fontId="9" fillId="0" borderId="0" xfId="0" applyFont="1" applyAlignment="1">
      <alignment vertical="center"/>
    </xf>
    <xf numFmtId="0" fontId="3" fillId="0" borderId="0" xfId="0" applyFont="1" applyAlignment="1">
      <alignment horizontal="right"/>
    </xf>
    <xf numFmtId="0" fontId="5" fillId="0" borderId="0" xfId="0" applyFont="1"/>
    <xf numFmtId="0" fontId="3" fillId="0" borderId="0" xfId="0" applyFont="1" applyAlignment="1">
      <alignment horizontal="left"/>
    </xf>
    <xf numFmtId="0" fontId="10" fillId="0" borderId="0" xfId="0" applyFont="1" applyAlignment="1">
      <alignment horizontal="left"/>
    </xf>
    <xf numFmtId="0" fontId="9" fillId="0" borderId="0" xfId="0" applyFont="1" applyAlignment="1">
      <alignment horizontal="right" vertical="center"/>
    </xf>
    <xf numFmtId="0" fontId="10" fillId="0" borderId="1" xfId="0" applyFont="1" applyBorder="1" applyAlignment="1">
      <alignment horizontal="right" vertical="center"/>
    </xf>
    <xf numFmtId="0" fontId="0" fillId="0" borderId="0" xfId="0" applyAlignment="1">
      <alignment vertical="center"/>
    </xf>
    <xf numFmtId="0" fontId="9" fillId="0" borderId="0" xfId="0" applyFont="1" applyAlignment="1">
      <alignment horizontal="center" vertical="center"/>
    </xf>
    <xf numFmtId="0" fontId="0" fillId="0" borderId="2" xfId="0" applyBorder="1" applyAlignment="1">
      <alignment vertical="center"/>
    </xf>
    <xf numFmtId="0" fontId="5" fillId="0" borderId="1" xfId="0" applyFont="1" applyBorder="1" applyAlignment="1">
      <alignment horizontal="right" wrapText="1"/>
    </xf>
    <xf numFmtId="0" fontId="5" fillId="0" borderId="3" xfId="0" applyFont="1" applyBorder="1" applyAlignment="1">
      <alignment horizontal="right" wrapText="1"/>
    </xf>
    <xf numFmtId="0" fontId="9" fillId="0" borderId="0" xfId="0" applyFont="1" applyAlignment="1">
      <alignment horizontal="left"/>
    </xf>
    <xf numFmtId="0" fontId="5" fillId="0" borderId="0" xfId="0" applyFont="1" applyAlignment="1">
      <alignment horizontal="left" indent="2"/>
    </xf>
    <xf numFmtId="166" fontId="5" fillId="0" borderId="0" xfId="0" applyNumberFormat="1" applyFont="1"/>
    <xf numFmtId="166" fontId="9" fillId="0" borderId="0" xfId="0" applyNumberFormat="1" applyFont="1"/>
    <xf numFmtId="166" fontId="9" fillId="0" borderId="0" xfId="0" applyNumberFormat="1" applyFont="1" applyAlignment="1">
      <alignment horizontal="right"/>
    </xf>
    <xf numFmtId="167" fontId="5" fillId="0" borderId="0" xfId="0" applyNumberFormat="1" applyFont="1"/>
    <xf numFmtId="167" fontId="9" fillId="0" borderId="0" xfId="0" applyNumberFormat="1" applyFont="1"/>
    <xf numFmtId="167" fontId="9" fillId="0" borderId="0" xfId="0" applyNumberFormat="1" applyFont="1" applyAlignment="1">
      <alignment horizontal="right"/>
    </xf>
    <xf numFmtId="0" fontId="5" fillId="0" borderId="2" xfId="0" applyFont="1" applyBorder="1" applyAlignment="1">
      <alignment horizontal="left" indent="2"/>
    </xf>
    <xf numFmtId="167" fontId="9" fillId="0" borderId="2" xfId="0" applyNumberFormat="1" applyFont="1" applyBorder="1"/>
    <xf numFmtId="0" fontId="8" fillId="0" borderId="0" xfId="0" applyFont="1" applyAlignment="1">
      <alignment horizontal="left"/>
    </xf>
    <xf numFmtId="0" fontId="4" fillId="0" borderId="2" xfId="0" applyFont="1" applyBorder="1" applyAlignment="1">
      <alignment horizontal="left"/>
    </xf>
    <xf numFmtId="0" fontId="4" fillId="0" borderId="0" xfId="0" applyFont="1" applyAlignment="1">
      <alignment horizontal="left"/>
    </xf>
    <xf numFmtId="0" fontId="5" fillId="0" borderId="4" xfId="0" applyFont="1" applyBorder="1" applyAlignment="1">
      <alignment vertical="center"/>
    </xf>
    <xf numFmtId="167" fontId="9" fillId="2" borderId="0" xfId="0" applyNumberFormat="1" applyFont="1" applyFill="1"/>
    <xf numFmtId="167" fontId="9" fillId="2" borderId="0" xfId="0" applyNumberFormat="1" applyFont="1" applyFill="1" applyAlignment="1">
      <alignment horizontal="right"/>
    </xf>
    <xf numFmtId="167" fontId="9" fillId="2" borderId="2" xfId="0" applyNumberFormat="1" applyFont="1" applyFill="1" applyBorder="1"/>
    <xf numFmtId="167" fontId="9" fillId="2" borderId="2" xfId="0" applyNumberFormat="1" applyFont="1" applyFill="1" applyBorder="1" applyAlignment="1">
      <alignment horizontal="right"/>
    </xf>
    <xf numFmtId="0" fontId="12" fillId="2" borderId="0" xfId="3" applyFill="1"/>
    <xf numFmtId="0" fontId="14" fillId="2" borderId="0" xfId="3" applyFont="1" applyFill="1"/>
    <xf numFmtId="168" fontId="14" fillId="2" borderId="0" xfId="3" applyNumberFormat="1" applyFont="1" applyFill="1"/>
    <xf numFmtId="3" fontId="12" fillId="2" borderId="0" xfId="3" applyNumberFormat="1" applyFill="1"/>
    <xf numFmtId="168" fontId="15" fillId="2" borderId="0" xfId="4" applyNumberFormat="1" applyFont="1" applyFill="1"/>
    <xf numFmtId="168" fontId="16" fillId="2" borderId="0" xfId="4" applyNumberFormat="1" applyFont="1" applyFill="1"/>
    <xf numFmtId="0" fontId="17" fillId="2" borderId="0" xfId="3" applyFont="1" applyFill="1" applyAlignment="1">
      <alignment vertical="center"/>
    </xf>
    <xf numFmtId="0" fontId="18" fillId="2" borderId="0" xfId="5" applyFont="1" applyFill="1"/>
    <xf numFmtId="0" fontId="3" fillId="0" borderId="0" xfId="3" applyFont="1"/>
    <xf numFmtId="0" fontId="10" fillId="0" borderId="0" xfId="3" applyFont="1"/>
    <xf numFmtId="0" fontId="9" fillId="2" borderId="0" xfId="3" applyFont="1" applyFill="1"/>
    <xf numFmtId="166" fontId="9" fillId="2" borderId="2" xfId="4" applyNumberFormat="1" applyFont="1" applyFill="1" applyBorder="1"/>
    <xf numFmtId="168" fontId="9" fillId="2" borderId="2" xfId="4" applyNumberFormat="1" applyFont="1" applyFill="1" applyBorder="1"/>
    <xf numFmtId="166" fontId="9" fillId="2" borderId="2" xfId="4" applyNumberFormat="1" applyFont="1" applyFill="1" applyBorder="1" applyAlignment="1">
      <alignment horizontal="right"/>
    </xf>
    <xf numFmtId="166" fontId="5" fillId="2" borderId="2" xfId="4" applyNumberFormat="1" applyFont="1" applyFill="1" applyBorder="1"/>
    <xf numFmtId="168" fontId="5" fillId="2" borderId="2" xfId="4" applyNumberFormat="1" applyFont="1" applyFill="1" applyBorder="1"/>
    <xf numFmtId="169" fontId="9" fillId="2" borderId="2" xfId="3" applyNumberFormat="1" applyFont="1" applyFill="1" applyBorder="1" applyAlignment="1">
      <alignment horizontal="left"/>
    </xf>
    <xf numFmtId="166" fontId="9" fillId="2" borderId="0" xfId="4" applyNumberFormat="1" applyFont="1" applyFill="1"/>
    <xf numFmtId="168" fontId="9" fillId="2" borderId="0" xfId="4" applyNumberFormat="1" applyFont="1" applyFill="1"/>
    <xf numFmtId="166" fontId="9" fillId="2" borderId="0" xfId="4" applyNumberFormat="1" applyFont="1" applyFill="1" applyAlignment="1">
      <alignment horizontal="right"/>
    </xf>
    <xf numFmtId="166" fontId="5" fillId="2" borderId="0" xfId="4" applyNumberFormat="1" applyFont="1" applyFill="1"/>
    <xf numFmtId="168" fontId="5" fillId="2" borderId="0" xfId="4" applyNumberFormat="1" applyFont="1" applyFill="1"/>
    <xf numFmtId="169" fontId="9" fillId="2" borderId="0" xfId="3" applyNumberFormat="1" applyFont="1" applyFill="1" applyAlignment="1">
      <alignment horizontal="left"/>
    </xf>
    <xf numFmtId="169" fontId="9" fillId="0" borderId="0" xfId="3" applyNumberFormat="1" applyFont="1" applyAlignment="1">
      <alignment horizontal="left"/>
    </xf>
    <xf numFmtId="166" fontId="5" fillId="2" borderId="0" xfId="4" applyNumberFormat="1" applyFont="1" applyFill="1" applyAlignment="1">
      <alignment horizontal="right"/>
    </xf>
    <xf numFmtId="169" fontId="9" fillId="2" borderId="1" xfId="3" applyNumberFormat="1" applyFont="1" applyFill="1" applyBorder="1" applyAlignment="1">
      <alignment horizontal="right" wrapText="1"/>
    </xf>
    <xf numFmtId="169" fontId="9" fillId="2" borderId="1" xfId="6" applyNumberFormat="1" applyFont="1" applyFill="1" applyBorder="1" applyAlignment="1">
      <alignment horizontal="right" wrapText="1"/>
    </xf>
    <xf numFmtId="0" fontId="9" fillId="2" borderId="1" xfId="3" applyFont="1" applyFill="1" applyBorder="1" applyAlignment="1">
      <alignment horizontal="left" wrapText="1"/>
    </xf>
    <xf numFmtId="169" fontId="9" fillId="2" borderId="0" xfId="3" applyNumberFormat="1" applyFont="1" applyFill="1" applyAlignment="1">
      <alignment horizontal="center" wrapText="1"/>
    </xf>
    <xf numFmtId="0" fontId="21" fillId="0" borderId="0" xfId="4" applyFont="1"/>
    <xf numFmtId="0" fontId="22" fillId="0" borderId="0" xfId="4" applyFont="1"/>
    <xf numFmtId="0" fontId="22" fillId="0" borderId="2" xfId="4" applyFont="1" applyBorder="1"/>
    <xf numFmtId="0" fontId="13" fillId="0" borderId="2" xfId="7" applyFont="1" applyBorder="1" applyAlignment="1">
      <alignment horizontal="left"/>
    </xf>
    <xf numFmtId="0" fontId="4" fillId="0" borderId="0" xfId="7" applyFont="1" applyAlignment="1">
      <alignment horizontal="left"/>
    </xf>
    <xf numFmtId="0" fontId="13" fillId="0" borderId="0" xfId="8"/>
    <xf numFmtId="170" fontId="0" fillId="0" borderId="0" xfId="9" applyNumberFormat="1" applyFont="1"/>
    <xf numFmtId="170" fontId="24" fillId="0" borderId="0" xfId="9" applyNumberFormat="1" applyFont="1"/>
    <xf numFmtId="165" fontId="0" fillId="0" borderId="0" xfId="1" applyFont="1"/>
    <xf numFmtId="171" fontId="0" fillId="0" borderId="0" xfId="1" applyNumberFormat="1" applyFont="1"/>
    <xf numFmtId="9" fontId="0" fillId="0" borderId="0" xfId="2" applyFont="1"/>
    <xf numFmtId="171" fontId="0" fillId="0" borderId="0" xfId="0" applyNumberFormat="1"/>
    <xf numFmtId="172" fontId="0" fillId="0" borderId="0" xfId="2" applyNumberFormat="1" applyFont="1"/>
    <xf numFmtId="173" fontId="0" fillId="0" borderId="0" xfId="0" applyNumberFormat="1"/>
    <xf numFmtId="0" fontId="24" fillId="0" borderId="0" xfId="0" applyFont="1"/>
    <xf numFmtId="0" fontId="2" fillId="0" borderId="0" xfId="0" applyFont="1"/>
    <xf numFmtId="10" fontId="0" fillId="0" borderId="0" xfId="2" applyNumberFormat="1" applyFont="1"/>
    <xf numFmtId="176" fontId="0" fillId="0" borderId="0" xfId="1" applyNumberFormat="1" applyFont="1" applyAlignment="1">
      <alignment horizontal="center" vertical="center"/>
    </xf>
    <xf numFmtId="170" fontId="0" fillId="0" borderId="0" xfId="0" applyNumberFormat="1"/>
    <xf numFmtId="171" fontId="2" fillId="0" borderId="0" xfId="1" applyNumberFormat="1" applyFont="1"/>
    <xf numFmtId="176" fontId="25" fillId="0" borderId="0" xfId="1" applyNumberFormat="1" applyFont="1" applyAlignment="1">
      <alignment horizontal="center" vertical="center"/>
    </xf>
    <xf numFmtId="168" fontId="26" fillId="2" borderId="0" xfId="4" applyNumberFormat="1" applyFont="1" applyFill="1" applyAlignment="1">
      <alignment vertical="center"/>
    </xf>
    <xf numFmtId="168" fontId="26" fillId="0" borderId="0" xfId="4" applyNumberFormat="1" applyFont="1" applyAlignment="1">
      <alignment vertical="center"/>
    </xf>
    <xf numFmtId="168" fontId="9" fillId="2" borderId="1" xfId="4" applyNumberFormat="1" applyFont="1" applyFill="1" applyBorder="1"/>
    <xf numFmtId="166" fontId="9" fillId="2" borderId="1" xfId="4" applyNumberFormat="1" applyFont="1" applyFill="1" applyBorder="1"/>
    <xf numFmtId="168" fontId="26" fillId="0" borderId="1" xfId="4" applyNumberFormat="1" applyFont="1" applyBorder="1" applyAlignment="1">
      <alignment vertical="center"/>
    </xf>
    <xf numFmtId="169" fontId="9" fillId="2" borderId="4" xfId="3" applyNumberFormat="1" applyFont="1" applyFill="1" applyBorder="1" applyAlignment="1">
      <alignment wrapText="1"/>
    </xf>
    <xf numFmtId="170" fontId="0" fillId="0" borderId="0" xfId="1" applyNumberFormat="1" applyFont="1"/>
    <xf numFmtId="2" fontId="0" fillId="0" borderId="0" xfId="0" applyNumberFormat="1"/>
    <xf numFmtId="0" fontId="0" fillId="0" borderId="0" xfId="0" applyAlignment="1">
      <alignment horizontal="center"/>
    </xf>
    <xf numFmtId="0" fontId="24" fillId="0" borderId="0" xfId="0" applyFont="1" applyAlignment="1">
      <alignment horizontal="center"/>
    </xf>
    <xf numFmtId="176" fontId="0" fillId="0" borderId="0" xfId="0" applyNumberFormat="1" applyAlignment="1">
      <alignment horizontal="center"/>
    </xf>
    <xf numFmtId="169" fontId="27" fillId="2" borderId="0" xfId="3" applyNumberFormat="1" applyFont="1" applyFill="1" applyAlignment="1">
      <alignment horizontal="center"/>
    </xf>
    <xf numFmtId="169" fontId="27" fillId="0" borderId="0" xfId="3" applyNumberFormat="1" applyFont="1" applyAlignment="1">
      <alignment horizontal="center"/>
    </xf>
    <xf numFmtId="169" fontId="27" fillId="2" borderId="2" xfId="3" applyNumberFormat="1" applyFont="1" applyFill="1" applyBorder="1" applyAlignment="1">
      <alignment horizontal="center"/>
    </xf>
    <xf numFmtId="171" fontId="0" fillId="0" borderId="0" xfId="2" applyNumberFormat="1" applyFont="1"/>
    <xf numFmtId="177" fontId="0" fillId="0" borderId="0" xfId="0" applyNumberFormat="1"/>
    <xf numFmtId="175" fontId="0" fillId="0" borderId="0" xfId="0" applyNumberFormat="1"/>
    <xf numFmtId="0" fontId="0" fillId="0" borderId="1" xfId="0" applyBorder="1"/>
    <xf numFmtId="175" fontId="0" fillId="0" borderId="1" xfId="0" applyNumberFormat="1" applyBorder="1"/>
    <xf numFmtId="173" fontId="0" fillId="0" borderId="1" xfId="0" applyNumberFormat="1" applyBorder="1"/>
    <xf numFmtId="174" fontId="24" fillId="0" borderId="1" xfId="2" applyNumberFormat="1" applyFont="1" applyBorder="1"/>
    <xf numFmtId="174" fontId="0" fillId="0" borderId="0" xfId="2" applyNumberFormat="1" applyFont="1" applyBorder="1"/>
    <xf numFmtId="0" fontId="24" fillId="0" borderId="1" xfId="0" applyFont="1" applyBorder="1"/>
    <xf numFmtId="174" fontId="0" fillId="0" borderId="1" xfId="2" applyNumberFormat="1" applyFont="1" applyBorder="1"/>
    <xf numFmtId="0" fontId="24" fillId="0" borderId="0" xfId="0" applyFont="1" applyAlignment="1">
      <alignment horizontal="center" vertical="center"/>
    </xf>
    <xf numFmtId="0" fontId="0" fillId="0" borderId="0" xfId="0" applyAlignment="1">
      <alignment horizontal="center" vertical="center"/>
    </xf>
    <xf numFmtId="171" fontId="0" fillId="0" borderId="0" xfId="1" applyNumberFormat="1" applyFont="1" applyAlignment="1">
      <alignment horizontal="center" vertical="center"/>
    </xf>
    <xf numFmtId="174" fontId="0" fillId="0" borderId="0" xfId="2" applyNumberFormat="1" applyFont="1" applyAlignment="1">
      <alignment horizontal="center" vertical="center"/>
    </xf>
    <xf numFmtId="165" fontId="0" fillId="0" borderId="0" xfId="1" applyFont="1" applyAlignment="1">
      <alignment horizontal="center" vertical="center"/>
    </xf>
    <xf numFmtId="171" fontId="0" fillId="0" borderId="0" xfId="0" applyNumberFormat="1" applyAlignment="1">
      <alignment horizontal="center" vertical="center"/>
    </xf>
    <xf numFmtId="171" fontId="24" fillId="0" borderId="0" xfId="0" applyNumberFormat="1" applyFont="1" applyAlignment="1">
      <alignment horizontal="center" vertical="center"/>
    </xf>
    <xf numFmtId="174" fontId="24" fillId="0" borderId="0" xfId="2" applyNumberFormat="1" applyFont="1" applyAlignment="1">
      <alignment horizontal="center" vertical="center"/>
    </xf>
    <xf numFmtId="171" fontId="24" fillId="0" borderId="0" xfId="1" applyNumberFormat="1" applyFont="1" applyAlignment="1">
      <alignment horizontal="center" vertical="center"/>
    </xf>
    <xf numFmtId="175" fontId="0" fillId="0" borderId="0" xfId="1" applyNumberFormat="1" applyFont="1" applyAlignment="1">
      <alignment horizontal="center" vertical="center"/>
    </xf>
    <xf numFmtId="175" fontId="0" fillId="0" borderId="0" xfId="1" applyNumberFormat="1" applyFont="1" applyFill="1" applyAlignment="1">
      <alignment horizontal="center" vertical="center"/>
    </xf>
    <xf numFmtId="171" fontId="0" fillId="0" borderId="0" xfId="1" applyNumberFormat="1" applyFont="1" applyFill="1" applyAlignment="1">
      <alignment horizontal="center" vertical="center"/>
    </xf>
    <xf numFmtId="165" fontId="24" fillId="0" borderId="0" xfId="0" applyNumberFormat="1" applyFont="1" applyAlignment="1">
      <alignment horizontal="center" vertical="center"/>
    </xf>
    <xf numFmtId="176" fontId="0" fillId="0" borderId="0" xfId="0" applyNumberFormat="1" applyAlignment="1">
      <alignment horizontal="center" vertical="center"/>
    </xf>
    <xf numFmtId="170" fontId="0" fillId="0" borderId="0" xfId="1" applyNumberFormat="1" applyFont="1" applyAlignment="1">
      <alignment horizontal="center" vertical="center"/>
    </xf>
    <xf numFmtId="2" fontId="0" fillId="0" borderId="0" xfId="0" applyNumberFormat="1" applyAlignment="1">
      <alignment horizontal="center" vertical="center"/>
    </xf>
    <xf numFmtId="170" fontId="0" fillId="0" borderId="0" xfId="0" applyNumberFormat="1" applyAlignment="1">
      <alignment horizontal="center" vertical="center"/>
    </xf>
    <xf numFmtId="167" fontId="4" fillId="0" borderId="0" xfId="0" applyNumberFormat="1" applyFont="1" applyAlignment="1">
      <alignment horizontal="center" vertical="center"/>
    </xf>
    <xf numFmtId="170" fontId="24" fillId="0" borderId="0" xfId="0" applyNumberFormat="1" applyFont="1" applyAlignment="1">
      <alignment horizontal="center" vertical="center"/>
    </xf>
    <xf numFmtId="175" fontId="24" fillId="0" borderId="0" xfId="1" applyNumberFormat="1" applyFont="1" applyAlignment="1">
      <alignment horizontal="center" vertical="center"/>
    </xf>
    <xf numFmtId="170" fontId="0" fillId="0" borderId="0" xfId="1" applyNumberFormat="1" applyFont="1" applyAlignment="1">
      <alignment horizontal="center"/>
    </xf>
    <xf numFmtId="171" fontId="0" fillId="0" borderId="0" xfId="0" applyNumberFormat="1" applyAlignment="1">
      <alignment horizontal="center"/>
    </xf>
    <xf numFmtId="2" fontId="0" fillId="0" borderId="0" xfId="0" applyNumberFormat="1" applyAlignment="1">
      <alignment horizontal="center"/>
    </xf>
    <xf numFmtId="165" fontId="0" fillId="0" borderId="0" xfId="1" applyFont="1" applyAlignment="1">
      <alignment horizontal="center"/>
    </xf>
    <xf numFmtId="170" fontId="24" fillId="0" borderId="0" xfId="0" applyNumberFormat="1" applyFont="1" applyAlignment="1">
      <alignment horizontal="center"/>
    </xf>
    <xf numFmtId="176" fontId="24" fillId="0" borderId="0" xfId="0" applyNumberFormat="1" applyFont="1" applyAlignment="1">
      <alignment horizontal="center" vertical="center"/>
    </xf>
    <xf numFmtId="175" fontId="2" fillId="0" borderId="0" xfId="1" applyNumberFormat="1" applyFont="1" applyFill="1" applyAlignment="1">
      <alignment horizontal="center" vertical="center"/>
    </xf>
    <xf numFmtId="171" fontId="24" fillId="0" borderId="0" xfId="1" applyNumberFormat="1" applyFont="1" applyFill="1" applyAlignment="1">
      <alignment horizontal="center" vertical="center"/>
    </xf>
    <xf numFmtId="175" fontId="2" fillId="0" borderId="0" xfId="1"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176" fontId="25" fillId="0" borderId="0" xfId="0" applyNumberFormat="1" applyFont="1" applyAlignment="1">
      <alignment horizontal="center" vertical="center"/>
    </xf>
    <xf numFmtId="0" fontId="31" fillId="0" borderId="0" xfId="0" applyFont="1" applyAlignment="1">
      <alignment horizontal="center" vertical="center"/>
    </xf>
    <xf numFmtId="176" fontId="25" fillId="2" borderId="0" xfId="0" applyNumberFormat="1" applyFont="1" applyFill="1" applyAlignment="1">
      <alignment horizontal="center" vertical="center" wrapText="1"/>
    </xf>
    <xf numFmtId="177" fontId="0" fillId="0" borderId="0" xfId="0" applyNumberFormat="1" applyAlignment="1">
      <alignment horizontal="center" vertical="center"/>
    </xf>
    <xf numFmtId="0" fontId="25" fillId="0" borderId="0" xfId="0" applyFont="1" applyAlignment="1">
      <alignment horizontal="center" vertical="center"/>
    </xf>
    <xf numFmtId="9" fontId="25" fillId="0" borderId="0" xfId="0" applyNumberFormat="1" applyFont="1" applyAlignment="1">
      <alignment horizontal="center" vertical="center"/>
    </xf>
    <xf numFmtId="9" fontId="0" fillId="0" borderId="0" xfId="2" applyFont="1" applyAlignment="1">
      <alignment horizontal="center" vertical="center"/>
    </xf>
    <xf numFmtId="9" fontId="2" fillId="0" borderId="0" xfId="0" applyNumberFormat="1" applyFont="1" applyAlignment="1">
      <alignment horizontal="center" vertical="center"/>
    </xf>
    <xf numFmtId="9" fontId="0" fillId="0" borderId="0" xfId="0" applyNumberFormat="1" applyAlignment="1">
      <alignment horizontal="center" vertical="center"/>
    </xf>
    <xf numFmtId="0" fontId="5" fillId="0" borderId="5" xfId="0" applyFont="1" applyBorder="1" applyAlignment="1">
      <alignment horizontal="center"/>
    </xf>
    <xf numFmtId="0" fontId="13" fillId="0" borderId="0" xfId="8"/>
    <xf numFmtId="169" fontId="9" fillId="2" borderId="1" xfId="3" applyNumberFormat="1" applyFont="1" applyFill="1" applyBorder="1" applyAlignment="1">
      <alignment horizontal="center" wrapText="1"/>
    </xf>
    <xf numFmtId="169" fontId="5" fillId="2" borderId="5" xfId="3" applyNumberFormat="1" applyFont="1" applyFill="1" applyBorder="1" applyAlignment="1">
      <alignment horizontal="center" wrapText="1"/>
    </xf>
    <xf numFmtId="169" fontId="9" fillId="2" borderId="5" xfId="3" applyNumberFormat="1" applyFont="1" applyFill="1" applyBorder="1" applyAlignment="1">
      <alignment horizontal="center" wrapText="1"/>
    </xf>
    <xf numFmtId="169" fontId="9" fillId="2" borderId="4" xfId="3" applyNumberFormat="1" applyFont="1" applyFill="1" applyBorder="1" applyAlignment="1">
      <alignment horizontal="center" wrapText="1"/>
    </xf>
  </cellXfs>
  <cellStyles count="13">
    <cellStyle name="Comma" xfId="1" builtinId="3"/>
    <cellStyle name="Comma 2" xfId="9"/>
    <cellStyle name="Comma 3" xfId="11"/>
    <cellStyle name="Normal" xfId="0" builtinId="0"/>
    <cellStyle name="Normal 16" xfId="6"/>
    <cellStyle name="Normal 2" xfId="3"/>
    <cellStyle name="Normal 3" xfId="8"/>
    <cellStyle name="Normal 4" xfId="10"/>
    <cellStyle name="Normal_13580_85_2_04.06.2013" xfId="5"/>
    <cellStyle name="Normal_21-4" xfId="4"/>
    <cellStyle name="Normal_XIX-3-8" xfId="7"/>
    <cellStyle name="Percent" xfId="2" builtinId="5"/>
    <cellStyle name="Percent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Ozet!$A$11</c:f>
              <c:strCache>
                <c:ptCount val="1"/>
                <c:pt idx="0">
                  <c:v>Resmi Gini</c:v>
                </c:pt>
              </c:strCache>
            </c:strRef>
          </c:tx>
          <c:spPr>
            <a:ln w="28575" cap="rnd">
              <a:solidFill>
                <a:schemeClr val="accent1"/>
              </a:solidFill>
              <a:round/>
            </a:ln>
            <a:effectLst/>
          </c:spPr>
          <c:marker>
            <c:symbol val="none"/>
          </c:marker>
          <c:cat>
            <c:numRef>
              <c:f>Ozet!$C$2:$S$2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Ozet!$C$11:$S$11</c:f>
              <c:numCache>
                <c:formatCode>0.000</c:formatCode>
                <c:ptCount val="17"/>
                <c:pt idx="0">
                  <c:v>0.38676536879199452</c:v>
                </c:pt>
                <c:pt idx="1">
                  <c:v>0.38569741356364451</c:v>
                </c:pt>
                <c:pt idx="2">
                  <c:v>0.39430667878789788</c:v>
                </c:pt>
                <c:pt idx="3">
                  <c:v>0.38</c:v>
                </c:pt>
                <c:pt idx="4">
                  <c:v>0.38300000000000001</c:v>
                </c:pt>
                <c:pt idx="5">
                  <c:v>0.38200000000000001</c:v>
                </c:pt>
                <c:pt idx="6">
                  <c:v>0.38200000000000001</c:v>
                </c:pt>
                <c:pt idx="7">
                  <c:v>0.379</c:v>
                </c:pt>
                <c:pt idx="8">
                  <c:v>0.38600000000000001</c:v>
                </c:pt>
                <c:pt idx="9">
                  <c:v>0.39600000000000002</c:v>
                </c:pt>
                <c:pt idx="10">
                  <c:v>0.4</c:v>
                </c:pt>
                <c:pt idx="11">
                  <c:v>0.40300000000000002</c:v>
                </c:pt>
                <c:pt idx="12">
                  <c:v>0.38700000000000001</c:v>
                </c:pt>
                <c:pt idx="13">
                  <c:v>0.40200000000000002</c:v>
                </c:pt>
                <c:pt idx="14">
                  <c:v>0.39100000000000001</c:v>
                </c:pt>
                <c:pt idx="15">
                  <c:v>0.41199999999999998</c:v>
                </c:pt>
                <c:pt idx="16">
                  <c:v>0.433</c:v>
                </c:pt>
              </c:numCache>
            </c:numRef>
          </c:val>
          <c:smooth val="0"/>
          <c:extLst>
            <c:ext xmlns:c16="http://schemas.microsoft.com/office/drawing/2014/chart" uri="{C3380CC4-5D6E-409C-BE32-E72D297353CC}">
              <c16:uniqueId val="{00000000-FC3A-504B-8BAF-22D828CB1C89}"/>
            </c:ext>
          </c:extLst>
        </c:ser>
        <c:ser>
          <c:idx val="1"/>
          <c:order val="1"/>
          <c:tx>
            <c:strRef>
              <c:f>Ozet!$A$12</c:f>
              <c:strCache>
                <c:ptCount val="1"/>
                <c:pt idx="0">
                  <c:v>Düzeltilmiş GINI</c:v>
                </c:pt>
              </c:strCache>
            </c:strRef>
          </c:tx>
          <c:spPr>
            <a:ln w="28575" cap="rnd">
              <a:solidFill>
                <a:schemeClr val="accent2"/>
              </a:solidFill>
              <a:round/>
            </a:ln>
            <a:effectLst/>
          </c:spPr>
          <c:marker>
            <c:symbol val="none"/>
          </c:marker>
          <c:cat>
            <c:numRef>
              <c:f>Ozet!$C$2:$S$2</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Ozet!$C$12:$S$12</c:f>
              <c:numCache>
                <c:formatCode>0.000</c:formatCode>
                <c:ptCount val="17"/>
                <c:pt idx="0">
                  <c:v>0.49085174957252764</c:v>
                </c:pt>
                <c:pt idx="1">
                  <c:v>0.50879080091292495</c:v>
                </c:pt>
                <c:pt idx="2">
                  <c:v>0.5151479447861782</c:v>
                </c:pt>
                <c:pt idx="3">
                  <c:v>0.50009049824784491</c:v>
                </c:pt>
                <c:pt idx="4">
                  <c:v>0.50839886042960192</c:v>
                </c:pt>
                <c:pt idx="5">
                  <c:v>0.52379899521910922</c:v>
                </c:pt>
                <c:pt idx="6">
                  <c:v>0.51730720731794388</c:v>
                </c:pt>
                <c:pt idx="7">
                  <c:v>0.52082947814006431</c:v>
                </c:pt>
                <c:pt idx="8">
                  <c:v>0.51512444655534395</c:v>
                </c:pt>
                <c:pt idx="9">
                  <c:v>0.51282733816869408</c:v>
                </c:pt>
                <c:pt idx="10">
                  <c:v>0.50701781126606116</c:v>
                </c:pt>
                <c:pt idx="11">
                  <c:v>0.51671386880744952</c:v>
                </c:pt>
                <c:pt idx="12">
                  <c:v>0.4960751831521682</c:v>
                </c:pt>
                <c:pt idx="13">
                  <c:v>0.49981873970342611</c:v>
                </c:pt>
                <c:pt idx="14">
                  <c:v>0.50044580513152581</c:v>
                </c:pt>
                <c:pt idx="15">
                  <c:v>0.52568097370537781</c:v>
                </c:pt>
                <c:pt idx="16">
                  <c:v>0.58032189083475128</c:v>
                </c:pt>
              </c:numCache>
            </c:numRef>
          </c:val>
          <c:smooth val="0"/>
          <c:extLst>
            <c:ext xmlns:c16="http://schemas.microsoft.com/office/drawing/2014/chart" uri="{C3380CC4-5D6E-409C-BE32-E72D297353CC}">
              <c16:uniqueId val="{00000001-FC3A-504B-8BAF-22D828CB1C89}"/>
            </c:ext>
          </c:extLst>
        </c:ser>
        <c:dLbls>
          <c:showLegendKey val="0"/>
          <c:showVal val="0"/>
          <c:showCatName val="0"/>
          <c:showSerName val="0"/>
          <c:showPercent val="0"/>
          <c:showBubbleSize val="0"/>
        </c:dLbls>
        <c:smooth val="0"/>
        <c:axId val="2116666639"/>
        <c:axId val="1229896560"/>
      </c:lineChart>
      <c:catAx>
        <c:axId val="2116666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229896560"/>
        <c:crosses val="autoZero"/>
        <c:auto val="1"/>
        <c:lblAlgn val="ctr"/>
        <c:lblOffset val="100"/>
        <c:noMultiLvlLbl val="0"/>
      </c:catAx>
      <c:valAx>
        <c:axId val="1229896560"/>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11666663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Ozet!$A$19</c:f>
              <c:strCache>
                <c:ptCount val="1"/>
                <c:pt idx="0">
                  <c:v>GYKA / C</c:v>
                </c:pt>
              </c:strCache>
            </c:strRef>
          </c:tx>
          <c:spPr>
            <a:solidFill>
              <a:schemeClr val="accent3"/>
            </a:solidFill>
            <a:ln>
              <a:noFill/>
            </a:ln>
            <a:effectLst/>
          </c:spPr>
          <c:invertIfNegative val="0"/>
          <c:cat>
            <c:numRef>
              <c:f>Ozet!$C$10:$S$10</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Ozet!$C$19:$S$19</c:f>
              <c:numCache>
                <c:formatCode>0%</c:formatCode>
                <c:ptCount val="17"/>
                <c:pt idx="0">
                  <c:v>0.67046979940642748</c:v>
                </c:pt>
                <c:pt idx="1">
                  <c:v>0.62210216378983474</c:v>
                </c:pt>
                <c:pt idx="2">
                  <c:v>0.62480017930894272</c:v>
                </c:pt>
                <c:pt idx="3">
                  <c:v>0.64943169189427485</c:v>
                </c:pt>
                <c:pt idx="4">
                  <c:v>0.64150313624395672</c:v>
                </c:pt>
                <c:pt idx="5">
                  <c:v>0.60232045312922522</c:v>
                </c:pt>
                <c:pt idx="6">
                  <c:v>0.61969317498820231</c:v>
                </c:pt>
                <c:pt idx="7">
                  <c:v>0.60685225519204145</c:v>
                </c:pt>
                <c:pt idx="8">
                  <c:v>0.634968605381804</c:v>
                </c:pt>
                <c:pt idx="9">
                  <c:v>0.65961258808599521</c:v>
                </c:pt>
                <c:pt idx="10">
                  <c:v>0.68179059698599753</c:v>
                </c:pt>
                <c:pt idx="11">
                  <c:v>0.65880911266504572</c:v>
                </c:pt>
                <c:pt idx="12">
                  <c:v>0.68558379104993195</c:v>
                </c:pt>
                <c:pt idx="13">
                  <c:v>0.70499141732942783</c:v>
                </c:pt>
                <c:pt idx="14">
                  <c:v>0.68292685046278701</c:v>
                </c:pt>
                <c:pt idx="15">
                  <c:v>0.64771794591613041</c:v>
                </c:pt>
                <c:pt idx="16">
                  <c:v>0.5277056915359043</c:v>
                </c:pt>
              </c:numCache>
            </c:numRef>
          </c:val>
          <c:extLst>
            <c:ext xmlns:c16="http://schemas.microsoft.com/office/drawing/2014/chart" uri="{C3380CC4-5D6E-409C-BE32-E72D297353CC}">
              <c16:uniqueId val="{00000002-84D4-4F1C-8690-802BA8573CC5}"/>
            </c:ext>
          </c:extLst>
        </c:ser>
        <c:dLbls>
          <c:showLegendKey val="0"/>
          <c:showVal val="0"/>
          <c:showCatName val="0"/>
          <c:showSerName val="0"/>
          <c:showPercent val="0"/>
          <c:showBubbleSize val="0"/>
        </c:dLbls>
        <c:gapWidth val="150"/>
        <c:axId val="1303234928"/>
        <c:axId val="1303235344"/>
      </c:barChart>
      <c:lineChart>
        <c:grouping val="standard"/>
        <c:varyColors val="0"/>
        <c:ser>
          <c:idx val="0"/>
          <c:order val="0"/>
          <c:tx>
            <c:strRef>
              <c:f>Ozet!$A$11</c:f>
              <c:strCache>
                <c:ptCount val="1"/>
                <c:pt idx="0">
                  <c:v>Resmi Gini</c:v>
                </c:pt>
              </c:strCache>
            </c:strRef>
          </c:tx>
          <c:spPr>
            <a:ln w="28575" cap="rnd">
              <a:solidFill>
                <a:schemeClr val="accent1"/>
              </a:solidFill>
              <a:round/>
            </a:ln>
            <a:effectLst/>
          </c:spPr>
          <c:marker>
            <c:symbol val="none"/>
          </c:marker>
          <c:cat>
            <c:numRef>
              <c:f>Ozet!$C$10:$S$10</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Ozet!$C$11:$S$11</c:f>
              <c:numCache>
                <c:formatCode>0.000</c:formatCode>
                <c:ptCount val="17"/>
                <c:pt idx="0">
                  <c:v>0.38676536879199452</c:v>
                </c:pt>
                <c:pt idx="1">
                  <c:v>0.38569741356364451</c:v>
                </c:pt>
                <c:pt idx="2">
                  <c:v>0.39430667878789788</c:v>
                </c:pt>
                <c:pt idx="3">
                  <c:v>0.38</c:v>
                </c:pt>
                <c:pt idx="4">
                  <c:v>0.38300000000000001</c:v>
                </c:pt>
                <c:pt idx="5">
                  <c:v>0.38200000000000001</c:v>
                </c:pt>
                <c:pt idx="6">
                  <c:v>0.38200000000000001</c:v>
                </c:pt>
                <c:pt idx="7">
                  <c:v>0.379</c:v>
                </c:pt>
                <c:pt idx="8">
                  <c:v>0.38600000000000001</c:v>
                </c:pt>
                <c:pt idx="9">
                  <c:v>0.39600000000000002</c:v>
                </c:pt>
                <c:pt idx="10">
                  <c:v>0.4</c:v>
                </c:pt>
                <c:pt idx="11">
                  <c:v>0.40300000000000002</c:v>
                </c:pt>
                <c:pt idx="12">
                  <c:v>0.38700000000000001</c:v>
                </c:pt>
                <c:pt idx="13">
                  <c:v>0.40200000000000002</c:v>
                </c:pt>
                <c:pt idx="14">
                  <c:v>0.39100000000000001</c:v>
                </c:pt>
                <c:pt idx="15">
                  <c:v>0.41199999999999998</c:v>
                </c:pt>
                <c:pt idx="16">
                  <c:v>0.433</c:v>
                </c:pt>
              </c:numCache>
            </c:numRef>
          </c:val>
          <c:smooth val="0"/>
          <c:extLst>
            <c:ext xmlns:c16="http://schemas.microsoft.com/office/drawing/2014/chart" uri="{C3380CC4-5D6E-409C-BE32-E72D297353CC}">
              <c16:uniqueId val="{00000000-84D4-4F1C-8690-802BA8573CC5}"/>
            </c:ext>
          </c:extLst>
        </c:ser>
        <c:ser>
          <c:idx val="1"/>
          <c:order val="1"/>
          <c:tx>
            <c:strRef>
              <c:f>Ozet!$A$12</c:f>
              <c:strCache>
                <c:ptCount val="1"/>
                <c:pt idx="0">
                  <c:v>Düzeltilmiş GINI</c:v>
                </c:pt>
              </c:strCache>
            </c:strRef>
          </c:tx>
          <c:spPr>
            <a:ln w="28575" cap="rnd">
              <a:solidFill>
                <a:schemeClr val="accent2"/>
              </a:solidFill>
              <a:round/>
            </a:ln>
            <a:effectLst/>
          </c:spPr>
          <c:marker>
            <c:symbol val="none"/>
          </c:marker>
          <c:cat>
            <c:numRef>
              <c:f>Ozet!$C$10:$S$10</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Ozet!$C$12:$S$12</c:f>
              <c:numCache>
                <c:formatCode>0.000</c:formatCode>
                <c:ptCount val="17"/>
                <c:pt idx="0">
                  <c:v>0.49085174957252764</c:v>
                </c:pt>
                <c:pt idx="1">
                  <c:v>0.50879080091292495</c:v>
                </c:pt>
                <c:pt idx="2">
                  <c:v>0.5151479447861782</c:v>
                </c:pt>
                <c:pt idx="3">
                  <c:v>0.50009049824784491</c:v>
                </c:pt>
                <c:pt idx="4">
                  <c:v>0.50839886042960192</c:v>
                </c:pt>
                <c:pt idx="5">
                  <c:v>0.52379899521910922</c:v>
                </c:pt>
                <c:pt idx="6">
                  <c:v>0.51730720731794388</c:v>
                </c:pt>
                <c:pt idx="7">
                  <c:v>0.52082947814006431</c:v>
                </c:pt>
                <c:pt idx="8">
                  <c:v>0.51512444655534395</c:v>
                </c:pt>
                <c:pt idx="9">
                  <c:v>0.51282733816869408</c:v>
                </c:pt>
                <c:pt idx="10">
                  <c:v>0.50701781126606116</c:v>
                </c:pt>
                <c:pt idx="11">
                  <c:v>0.51671386880744952</c:v>
                </c:pt>
                <c:pt idx="12">
                  <c:v>0.4960751831521682</c:v>
                </c:pt>
                <c:pt idx="13">
                  <c:v>0.49981873970342611</c:v>
                </c:pt>
                <c:pt idx="14">
                  <c:v>0.50044580513152581</c:v>
                </c:pt>
                <c:pt idx="15">
                  <c:v>0.52568097370537781</c:v>
                </c:pt>
                <c:pt idx="16">
                  <c:v>0.58032189083475128</c:v>
                </c:pt>
              </c:numCache>
            </c:numRef>
          </c:val>
          <c:smooth val="0"/>
          <c:extLst>
            <c:ext xmlns:c16="http://schemas.microsoft.com/office/drawing/2014/chart" uri="{C3380CC4-5D6E-409C-BE32-E72D297353CC}">
              <c16:uniqueId val="{00000001-84D4-4F1C-8690-802BA8573CC5}"/>
            </c:ext>
          </c:extLst>
        </c:ser>
        <c:dLbls>
          <c:showLegendKey val="0"/>
          <c:showVal val="0"/>
          <c:showCatName val="0"/>
          <c:showSerName val="0"/>
          <c:showPercent val="0"/>
          <c:showBubbleSize val="0"/>
        </c:dLbls>
        <c:marker val="1"/>
        <c:smooth val="0"/>
        <c:axId val="1303234928"/>
        <c:axId val="1303235344"/>
      </c:lineChart>
      <c:catAx>
        <c:axId val="130323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303235344"/>
        <c:crosses val="autoZero"/>
        <c:auto val="1"/>
        <c:lblAlgn val="ctr"/>
        <c:lblOffset val="100"/>
        <c:noMultiLvlLbl val="0"/>
      </c:catAx>
      <c:valAx>
        <c:axId val="13032353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3032349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Ozet!$A$11</c:f>
              <c:strCache>
                <c:ptCount val="1"/>
                <c:pt idx="0">
                  <c:v>Resmi Gini</c:v>
                </c:pt>
              </c:strCache>
            </c:strRef>
          </c:tx>
          <c:spPr>
            <a:ln w="9525" cap="rnd">
              <a:solidFill>
                <a:schemeClr val="accent1"/>
              </a:solidFill>
              <a:round/>
            </a:ln>
            <a:effectLst>
              <a:outerShdw blurRad="40000" dist="23000" dir="5400000" rotWithShape="0">
                <a:srgbClr val="000000">
                  <a:alpha val="35000"/>
                </a:srgbClr>
              </a:outerShdw>
            </a:effectLst>
          </c:spPr>
          <c:marker>
            <c:symbol val="circle"/>
            <c:size val="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Ozet!$B$11:$S$11</c:f>
              <c:numCache>
                <c:formatCode>0.000</c:formatCode>
                <c:ptCount val="18"/>
                <c:pt idx="0">
                  <c:v>0.40330791307781438</c:v>
                </c:pt>
                <c:pt idx="1">
                  <c:v>0.38676536879199452</c:v>
                </c:pt>
                <c:pt idx="2">
                  <c:v>0.38569741356364451</c:v>
                </c:pt>
                <c:pt idx="3">
                  <c:v>0.39430667878789788</c:v>
                </c:pt>
                <c:pt idx="4">
                  <c:v>0.38</c:v>
                </c:pt>
                <c:pt idx="5">
                  <c:v>0.38300000000000001</c:v>
                </c:pt>
                <c:pt idx="6">
                  <c:v>0.38200000000000001</c:v>
                </c:pt>
                <c:pt idx="7">
                  <c:v>0.38200000000000001</c:v>
                </c:pt>
                <c:pt idx="8">
                  <c:v>0.379</c:v>
                </c:pt>
                <c:pt idx="9">
                  <c:v>0.38600000000000001</c:v>
                </c:pt>
                <c:pt idx="10">
                  <c:v>0.39600000000000002</c:v>
                </c:pt>
                <c:pt idx="11">
                  <c:v>0.4</c:v>
                </c:pt>
                <c:pt idx="12">
                  <c:v>0.40300000000000002</c:v>
                </c:pt>
                <c:pt idx="13">
                  <c:v>0.38700000000000001</c:v>
                </c:pt>
                <c:pt idx="14">
                  <c:v>0.40200000000000002</c:v>
                </c:pt>
                <c:pt idx="15">
                  <c:v>0.39100000000000001</c:v>
                </c:pt>
                <c:pt idx="16">
                  <c:v>0.41199999999999998</c:v>
                </c:pt>
                <c:pt idx="17">
                  <c:v>0.433</c:v>
                </c:pt>
              </c:numCache>
            </c:numRef>
          </c:yVal>
          <c:smooth val="0"/>
          <c:extLst>
            <c:ext xmlns:c16="http://schemas.microsoft.com/office/drawing/2014/chart" uri="{C3380CC4-5D6E-409C-BE32-E72D297353CC}">
              <c16:uniqueId val="{00000000-FF02-4D50-A71B-5465080F455D}"/>
            </c:ext>
          </c:extLst>
        </c:ser>
        <c:ser>
          <c:idx val="1"/>
          <c:order val="1"/>
          <c:tx>
            <c:strRef>
              <c:f>Ozet!$A$12</c:f>
              <c:strCache>
                <c:ptCount val="1"/>
                <c:pt idx="0">
                  <c:v>Düzeltilmiş GINI</c:v>
                </c:pt>
              </c:strCache>
            </c:strRef>
          </c:tx>
          <c:spPr>
            <a:ln w="9525" cap="rnd">
              <a:solidFill>
                <a:schemeClr val="accent2"/>
              </a:solidFill>
              <a:round/>
            </a:ln>
            <a:effectLst>
              <a:outerShdw blurRad="40000" dist="23000" dir="5400000" rotWithShape="0">
                <a:srgbClr val="000000">
                  <a:alpha val="35000"/>
                </a:srgbClr>
              </a:outerShdw>
            </a:effectLst>
          </c:spPr>
          <c:marker>
            <c:symbol val="circle"/>
            <c:size val="5"/>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9525">
                <a:solidFill>
                  <a:schemeClr val="accent2"/>
                </a:solidFill>
                <a:round/>
              </a:ln>
              <a:effectLst>
                <a:outerShdw blurRad="40000" dist="23000" dir="5400000" rotWithShape="0">
                  <a:srgbClr val="000000">
                    <a:alpha val="35000"/>
                  </a:srgbClr>
                </a:outerShdw>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Ozet!$B$12:$S$12</c:f>
              <c:numCache>
                <c:formatCode>0.000</c:formatCode>
                <c:ptCount val="18"/>
                <c:pt idx="0">
                  <c:v>0.51959708023539175</c:v>
                </c:pt>
                <c:pt idx="1">
                  <c:v>0.49085174957252764</c:v>
                </c:pt>
                <c:pt idx="2">
                  <c:v>0.50879080091292495</c:v>
                </c:pt>
                <c:pt idx="3">
                  <c:v>0.5151479447861782</c:v>
                </c:pt>
                <c:pt idx="4">
                  <c:v>0.50009049824784491</c:v>
                </c:pt>
                <c:pt idx="5">
                  <c:v>0.50839886042960192</c:v>
                </c:pt>
                <c:pt idx="6">
                  <c:v>0.52379899521910922</c:v>
                </c:pt>
                <c:pt idx="7">
                  <c:v>0.51730720731794388</c:v>
                </c:pt>
                <c:pt idx="8">
                  <c:v>0.52082947814006431</c:v>
                </c:pt>
                <c:pt idx="9">
                  <c:v>0.51512444655534395</c:v>
                </c:pt>
                <c:pt idx="10">
                  <c:v>0.51282733816869408</c:v>
                </c:pt>
                <c:pt idx="11">
                  <c:v>0.50701781126606116</c:v>
                </c:pt>
                <c:pt idx="12">
                  <c:v>0.51671386880744952</c:v>
                </c:pt>
                <c:pt idx="13">
                  <c:v>0.4960751831521682</c:v>
                </c:pt>
                <c:pt idx="14">
                  <c:v>0.49981873970342611</c:v>
                </c:pt>
                <c:pt idx="15">
                  <c:v>0.50044580513152581</c:v>
                </c:pt>
                <c:pt idx="16">
                  <c:v>0.52568097370537781</c:v>
                </c:pt>
                <c:pt idx="17">
                  <c:v>0.58032189083475128</c:v>
                </c:pt>
              </c:numCache>
            </c:numRef>
          </c:yVal>
          <c:smooth val="0"/>
          <c:extLst>
            <c:ext xmlns:c16="http://schemas.microsoft.com/office/drawing/2014/chart" uri="{C3380CC4-5D6E-409C-BE32-E72D297353CC}">
              <c16:uniqueId val="{00000001-FF02-4D50-A71B-5465080F455D}"/>
            </c:ext>
          </c:extLst>
        </c:ser>
        <c:ser>
          <c:idx val="2"/>
          <c:order val="2"/>
          <c:tx>
            <c:strRef>
              <c:f>Ozet!$A$13</c:f>
              <c:strCache>
                <c:ptCount val="1"/>
                <c:pt idx="0">
                  <c:v>Tekgüç vd. (2024) Tablo 3.17 Senaryo 9</c:v>
                </c:pt>
              </c:strCache>
            </c:strRef>
          </c:tx>
          <c:spPr>
            <a:ln w="25400" cap="rnd">
              <a:noFill/>
              <a:round/>
            </a:ln>
            <a:effectLst>
              <a:outerShdw blurRad="40000" dist="23000" dir="5400000" rotWithShape="0">
                <a:srgbClr val="000000">
                  <a:alpha val="35000"/>
                </a:srgbClr>
              </a:outerShdw>
            </a:effectLst>
          </c:spPr>
          <c:marker>
            <c:symbol val="circle"/>
            <c:size val="5"/>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a:solidFill>
                  <a:schemeClr val="accent3"/>
                </a:solidFill>
                <a:round/>
              </a:ln>
              <a:effectLst>
                <a:outerShdw blurRad="40000" dist="23000" dir="5400000" rotWithShape="0">
                  <a:srgbClr val="000000">
                    <a:alpha val="35000"/>
                  </a:srgbClr>
                </a:outerShdw>
              </a:effectLst>
            </c:spPr>
          </c:marker>
          <c:xVal>
            <c:numRef>
              <c:f>Ozet!$C$10:$S$10</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xVal>
          <c:yVal>
            <c:numRef>
              <c:f>Ozet!$C$13:$S$13</c:f>
              <c:numCache>
                <c:formatCode>_(* #,##0.000_);_(* \(#,##0.000\);_(* "-"??_);_(@_)</c:formatCode>
                <c:ptCount val="17"/>
                <c:pt idx="1">
                  <c:v>0.5158029405457526</c:v>
                </c:pt>
                <c:pt idx="5">
                  <c:v>0.52228058769774666</c:v>
                </c:pt>
                <c:pt idx="9">
                  <c:v>0.5312191202413753</c:v>
                </c:pt>
                <c:pt idx="13">
                  <c:v>0.49137997730864019</c:v>
                </c:pt>
              </c:numCache>
            </c:numRef>
          </c:yVal>
          <c:smooth val="0"/>
          <c:extLst>
            <c:ext xmlns:c16="http://schemas.microsoft.com/office/drawing/2014/chart" uri="{C3380CC4-5D6E-409C-BE32-E72D297353CC}">
              <c16:uniqueId val="{00000002-FF02-4D50-A71B-5465080F455D}"/>
            </c:ext>
          </c:extLst>
        </c:ser>
        <c:ser>
          <c:idx val="3"/>
          <c:order val="3"/>
          <c:tx>
            <c:strRef>
              <c:f>Ozet!$A$14</c:f>
              <c:strCache>
                <c:ptCount val="1"/>
                <c:pt idx="0">
                  <c:v>Ceritoğlu vd. (2023)</c:v>
                </c:pt>
              </c:strCache>
            </c:strRef>
          </c:tx>
          <c:spPr>
            <a:ln w="25400" cap="rnd">
              <a:noFill/>
              <a:round/>
            </a:ln>
            <a:effectLst>
              <a:outerShdw blurRad="40000" dist="23000" dir="5400000" rotWithShape="0">
                <a:srgbClr val="000000">
                  <a:alpha val="35000"/>
                </a:srgbClr>
              </a:outerShdw>
            </a:effectLst>
          </c:spPr>
          <c:marker>
            <c:symbol val="circle"/>
            <c:size val="5"/>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9525">
                <a:solidFill>
                  <a:schemeClr val="accent4"/>
                </a:solidFill>
                <a:round/>
              </a:ln>
              <a:effectLst>
                <a:outerShdw blurRad="40000" dist="23000" dir="5400000" rotWithShape="0">
                  <a:srgbClr val="000000">
                    <a:alpha val="35000"/>
                  </a:srgbClr>
                </a:outerShdw>
              </a:effectLst>
            </c:spPr>
          </c:marker>
          <c:xVal>
            <c:numRef>
              <c:f>Ozet!$C$10:$S$10</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xVal>
          <c:yVal>
            <c:numRef>
              <c:f>Ozet!$C$14:$S$14</c:f>
              <c:numCache>
                <c:formatCode>0.000</c:formatCode>
                <c:ptCount val="17"/>
                <c:pt idx="13">
                  <c:v>0.51700000000000002</c:v>
                </c:pt>
              </c:numCache>
            </c:numRef>
          </c:yVal>
          <c:smooth val="0"/>
          <c:extLst>
            <c:ext xmlns:c16="http://schemas.microsoft.com/office/drawing/2014/chart" uri="{C3380CC4-5D6E-409C-BE32-E72D297353CC}">
              <c16:uniqueId val="{00000003-FF02-4D50-A71B-5465080F455D}"/>
            </c:ext>
          </c:extLst>
        </c:ser>
        <c:dLbls>
          <c:showLegendKey val="0"/>
          <c:showVal val="0"/>
          <c:showCatName val="0"/>
          <c:showSerName val="0"/>
          <c:showPercent val="0"/>
          <c:showBubbleSize val="0"/>
        </c:dLbls>
        <c:axId val="1647573648"/>
        <c:axId val="1647558256"/>
      </c:scatterChart>
      <c:valAx>
        <c:axId val="1647573648"/>
        <c:scaling>
          <c:orientation val="minMax"/>
          <c:max val="2022"/>
          <c:min val="2005"/>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tr-TR"/>
          </a:p>
        </c:txPr>
        <c:crossAx val="1647558256"/>
        <c:crosses val="autoZero"/>
        <c:crossBetween val="midCat"/>
      </c:valAx>
      <c:valAx>
        <c:axId val="1647558256"/>
        <c:scaling>
          <c:orientation val="minMax"/>
          <c:min val="0.30000000000000004"/>
        </c:scaling>
        <c:delete val="0"/>
        <c:axPos val="l"/>
        <c:majorGridlines>
          <c:spPr>
            <a:ln w="9525" cap="flat" cmpd="sng" algn="ctr">
              <a:solidFill>
                <a:schemeClr val="tx2">
                  <a:lumMod val="15000"/>
                  <a:lumOff val="85000"/>
                </a:schemeClr>
              </a:solidFill>
              <a:round/>
            </a:ln>
            <a:effectLst/>
          </c:spPr>
        </c:majorGridlines>
        <c:numFmt formatCode="0.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tr-TR"/>
          </a:p>
        </c:txPr>
        <c:crossAx val="16475736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Ozet!$A$11</c:f>
              <c:strCache>
                <c:ptCount val="1"/>
                <c:pt idx="0">
                  <c:v>Resmi Gini</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Ozet!$B$11:$S$11</c:f>
              <c:numCache>
                <c:formatCode>0.000</c:formatCode>
                <c:ptCount val="18"/>
                <c:pt idx="0">
                  <c:v>0.40330791307781438</c:v>
                </c:pt>
                <c:pt idx="1">
                  <c:v>0.38676536879199452</c:v>
                </c:pt>
                <c:pt idx="2">
                  <c:v>0.38569741356364451</c:v>
                </c:pt>
                <c:pt idx="3">
                  <c:v>0.39430667878789788</c:v>
                </c:pt>
                <c:pt idx="4">
                  <c:v>0.38</c:v>
                </c:pt>
                <c:pt idx="5">
                  <c:v>0.38300000000000001</c:v>
                </c:pt>
                <c:pt idx="6">
                  <c:v>0.38200000000000001</c:v>
                </c:pt>
                <c:pt idx="7">
                  <c:v>0.38200000000000001</c:v>
                </c:pt>
                <c:pt idx="8">
                  <c:v>0.379</c:v>
                </c:pt>
                <c:pt idx="9">
                  <c:v>0.38600000000000001</c:v>
                </c:pt>
                <c:pt idx="10">
                  <c:v>0.39600000000000002</c:v>
                </c:pt>
                <c:pt idx="11">
                  <c:v>0.4</c:v>
                </c:pt>
                <c:pt idx="12">
                  <c:v>0.40300000000000002</c:v>
                </c:pt>
                <c:pt idx="13">
                  <c:v>0.38700000000000001</c:v>
                </c:pt>
                <c:pt idx="14">
                  <c:v>0.40200000000000002</c:v>
                </c:pt>
                <c:pt idx="15">
                  <c:v>0.39100000000000001</c:v>
                </c:pt>
                <c:pt idx="16">
                  <c:v>0.41199999999999998</c:v>
                </c:pt>
                <c:pt idx="17">
                  <c:v>0.433</c:v>
                </c:pt>
              </c:numCache>
            </c:numRef>
          </c:yVal>
          <c:smooth val="0"/>
          <c:extLst>
            <c:ext xmlns:c16="http://schemas.microsoft.com/office/drawing/2014/chart" uri="{C3380CC4-5D6E-409C-BE32-E72D297353CC}">
              <c16:uniqueId val="{00000000-43E4-4B8A-95D9-DA94C84F01C1}"/>
            </c:ext>
          </c:extLst>
        </c:ser>
        <c:ser>
          <c:idx val="1"/>
          <c:order val="1"/>
          <c:tx>
            <c:strRef>
              <c:f>Ozet!$A$12</c:f>
              <c:strCache>
                <c:ptCount val="1"/>
                <c:pt idx="0">
                  <c:v>Düzeltilmiş GINI</c:v>
                </c:pt>
              </c:strCache>
            </c:strRef>
          </c:tx>
          <c:spPr>
            <a:ln w="28575" cap="rnd">
              <a:solidFill>
                <a:srgbClr val="FF0000"/>
              </a:solidFill>
              <a:round/>
            </a:ln>
            <a:effectLst/>
          </c:spPr>
          <c:marker>
            <c:symbol val="circle"/>
            <c:size val="5"/>
            <c:spPr>
              <a:solidFill>
                <a:schemeClr val="accent2"/>
              </a:solidFill>
              <a:ln w="9525">
                <a:solidFill>
                  <a:schemeClr val="accent2"/>
                </a:solidFill>
              </a:ln>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Ozet!$B$12:$S$12</c:f>
              <c:numCache>
                <c:formatCode>0.000</c:formatCode>
                <c:ptCount val="18"/>
                <c:pt idx="0">
                  <c:v>0.51959708023539175</c:v>
                </c:pt>
                <c:pt idx="1">
                  <c:v>0.49085174957252764</c:v>
                </c:pt>
                <c:pt idx="2">
                  <c:v>0.50879080091292495</c:v>
                </c:pt>
                <c:pt idx="3">
                  <c:v>0.5151479447861782</c:v>
                </c:pt>
                <c:pt idx="4">
                  <c:v>0.50009049824784491</c:v>
                </c:pt>
                <c:pt idx="5">
                  <c:v>0.50839886042960192</c:v>
                </c:pt>
                <c:pt idx="6">
                  <c:v>0.52379899521910922</c:v>
                </c:pt>
                <c:pt idx="7">
                  <c:v>0.51730720731794388</c:v>
                </c:pt>
                <c:pt idx="8">
                  <c:v>0.52082947814006431</c:v>
                </c:pt>
                <c:pt idx="9">
                  <c:v>0.51512444655534395</c:v>
                </c:pt>
                <c:pt idx="10">
                  <c:v>0.51282733816869408</c:v>
                </c:pt>
                <c:pt idx="11">
                  <c:v>0.50701781126606116</c:v>
                </c:pt>
                <c:pt idx="12">
                  <c:v>0.51671386880744952</c:v>
                </c:pt>
                <c:pt idx="13">
                  <c:v>0.4960751831521682</c:v>
                </c:pt>
                <c:pt idx="14">
                  <c:v>0.49981873970342611</c:v>
                </c:pt>
                <c:pt idx="15">
                  <c:v>0.50044580513152581</c:v>
                </c:pt>
                <c:pt idx="16">
                  <c:v>0.52568097370537781</c:v>
                </c:pt>
                <c:pt idx="17">
                  <c:v>0.58032189083475128</c:v>
                </c:pt>
              </c:numCache>
            </c:numRef>
          </c:yVal>
          <c:smooth val="0"/>
          <c:extLst>
            <c:ext xmlns:c16="http://schemas.microsoft.com/office/drawing/2014/chart" uri="{C3380CC4-5D6E-409C-BE32-E72D297353CC}">
              <c16:uniqueId val="{00000001-43E4-4B8A-95D9-DA94C84F01C1}"/>
            </c:ext>
          </c:extLst>
        </c:ser>
        <c:ser>
          <c:idx val="2"/>
          <c:order val="2"/>
          <c:tx>
            <c:strRef>
              <c:f>Ozet!$A$13</c:f>
              <c:strCache>
                <c:ptCount val="1"/>
                <c:pt idx="0">
                  <c:v>Tekgüç vd. (2024) Tablo 3.17 Senaryo 9</c:v>
                </c:pt>
              </c:strCache>
            </c:strRef>
          </c:tx>
          <c:spPr>
            <a:ln w="28575" cap="rnd">
              <a:noFill/>
              <a:round/>
            </a:ln>
            <a:effectLst/>
          </c:spPr>
          <c:marker>
            <c:symbol val="circle"/>
            <c:size val="5"/>
            <c:spPr>
              <a:solidFill>
                <a:schemeClr val="accent3"/>
              </a:solidFill>
              <a:ln w="9525">
                <a:solidFill>
                  <a:schemeClr val="accent3"/>
                </a:solidFill>
              </a:ln>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Ozet!$B$13:$S$13</c:f>
              <c:numCache>
                <c:formatCode>0.000</c:formatCode>
                <c:ptCount val="18"/>
                <c:pt idx="2" formatCode="_(* #,##0.000_);_(* \(#,##0.000\);_(* &quot;-&quot;??_);_(@_)">
                  <c:v>0.5158029405457526</c:v>
                </c:pt>
                <c:pt idx="6" formatCode="_(* #,##0.000_);_(* \(#,##0.000\);_(* &quot;-&quot;??_);_(@_)">
                  <c:v>0.52228058769774666</c:v>
                </c:pt>
                <c:pt idx="10" formatCode="_(* #,##0.000_);_(* \(#,##0.000\);_(* &quot;-&quot;??_);_(@_)">
                  <c:v>0.5312191202413753</c:v>
                </c:pt>
                <c:pt idx="14" formatCode="_(* #,##0.000_);_(* \(#,##0.000\);_(* &quot;-&quot;??_);_(@_)">
                  <c:v>0.49137997730864019</c:v>
                </c:pt>
              </c:numCache>
            </c:numRef>
          </c:yVal>
          <c:smooth val="0"/>
          <c:extLst>
            <c:ext xmlns:c16="http://schemas.microsoft.com/office/drawing/2014/chart" uri="{C3380CC4-5D6E-409C-BE32-E72D297353CC}">
              <c16:uniqueId val="{00000002-43E4-4B8A-95D9-DA94C84F01C1}"/>
            </c:ext>
          </c:extLst>
        </c:ser>
        <c:ser>
          <c:idx val="3"/>
          <c:order val="3"/>
          <c:tx>
            <c:strRef>
              <c:f>Ozet!$A$14</c:f>
              <c:strCache>
                <c:ptCount val="1"/>
                <c:pt idx="0">
                  <c:v>Ceritoğlu vd. (2023)</c:v>
                </c:pt>
              </c:strCache>
            </c:strRef>
          </c:tx>
          <c:spPr>
            <a:ln w="28575" cap="rnd">
              <a:noFill/>
              <a:round/>
            </a:ln>
            <a:effectLst/>
          </c:spPr>
          <c:marker>
            <c:symbol val="circle"/>
            <c:size val="5"/>
            <c:spPr>
              <a:solidFill>
                <a:schemeClr val="accent4"/>
              </a:solidFill>
              <a:ln w="9525">
                <a:solidFill>
                  <a:schemeClr val="accent4"/>
                </a:solidFill>
              </a:ln>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Ozet!$B$14:$S$14</c:f>
              <c:numCache>
                <c:formatCode>0.000</c:formatCode>
                <c:ptCount val="18"/>
                <c:pt idx="14">
                  <c:v>0.51700000000000002</c:v>
                </c:pt>
              </c:numCache>
            </c:numRef>
          </c:yVal>
          <c:smooth val="0"/>
          <c:extLst>
            <c:ext xmlns:c16="http://schemas.microsoft.com/office/drawing/2014/chart" uri="{C3380CC4-5D6E-409C-BE32-E72D297353CC}">
              <c16:uniqueId val="{00000003-43E4-4B8A-95D9-DA94C84F01C1}"/>
            </c:ext>
          </c:extLst>
        </c:ser>
        <c:ser>
          <c:idx val="4"/>
          <c:order val="4"/>
          <c:tx>
            <c:strRef>
              <c:f>Ozet!$A$15</c:f>
              <c:strCache>
                <c:ptCount val="1"/>
                <c:pt idx="0">
                  <c:v>Düzeltilmiş GINI, dağıtılmayan karlar vs. dahil</c:v>
                </c:pt>
              </c:strCache>
            </c:strRef>
          </c:tx>
          <c:spPr>
            <a:ln w="28575" cap="rnd">
              <a:solidFill>
                <a:schemeClr val="accent4">
                  <a:lumMod val="40000"/>
                  <a:lumOff val="60000"/>
                </a:schemeClr>
              </a:solidFill>
              <a:round/>
            </a:ln>
            <a:effectLst/>
          </c:spPr>
          <c:marker>
            <c:symbol val="circle"/>
            <c:size val="5"/>
            <c:spPr>
              <a:solidFill>
                <a:schemeClr val="accent5"/>
              </a:solidFill>
              <a:ln w="9525">
                <a:solidFill>
                  <a:schemeClr val="accent4">
                    <a:lumMod val="40000"/>
                    <a:lumOff val="60000"/>
                  </a:schemeClr>
                </a:solidFill>
              </a:ln>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Ozet!$B$15:$S$15</c:f>
              <c:numCache>
                <c:formatCode>0.000</c:formatCode>
                <c:ptCount val="18"/>
                <c:pt idx="0">
                  <c:v>0.54590183353036092</c:v>
                </c:pt>
                <c:pt idx="1">
                  <c:v>0.52466986506033431</c:v>
                </c:pt>
                <c:pt idx="2">
                  <c:v>0.53832265755275965</c:v>
                </c:pt>
                <c:pt idx="3">
                  <c:v>0.54510348292799515</c:v>
                </c:pt>
                <c:pt idx="4">
                  <c:v>0.52247428328320999</c:v>
                </c:pt>
                <c:pt idx="5">
                  <c:v>0.53312400054314069</c:v>
                </c:pt>
                <c:pt idx="6">
                  <c:v>0.55265824309941192</c:v>
                </c:pt>
                <c:pt idx="7">
                  <c:v>0.54751914956952819</c:v>
                </c:pt>
                <c:pt idx="8">
                  <c:v>0.55416044248240692</c:v>
                </c:pt>
                <c:pt idx="9">
                  <c:v>0.55114415745579048</c:v>
                </c:pt>
                <c:pt idx="10">
                  <c:v>0.55072882375582521</c:v>
                </c:pt>
                <c:pt idx="11">
                  <c:v>0.54417316659163684</c:v>
                </c:pt>
                <c:pt idx="12">
                  <c:v>0.5553621810481536</c:v>
                </c:pt>
                <c:pt idx="13">
                  <c:v>0.54313135791669409</c:v>
                </c:pt>
                <c:pt idx="14">
                  <c:v>0.53900079111297738</c:v>
                </c:pt>
                <c:pt idx="15">
                  <c:v>0.54037814739526324</c:v>
                </c:pt>
                <c:pt idx="16">
                  <c:v>0.57156266635722808</c:v>
                </c:pt>
                <c:pt idx="17">
                  <c:v>0.60988153256107291</c:v>
                </c:pt>
              </c:numCache>
            </c:numRef>
          </c:yVal>
          <c:smooth val="0"/>
          <c:extLst>
            <c:ext xmlns:c16="http://schemas.microsoft.com/office/drawing/2014/chart" uri="{C3380CC4-5D6E-409C-BE32-E72D297353CC}">
              <c16:uniqueId val="{00000004-43E4-4B8A-95D9-DA94C84F01C1}"/>
            </c:ext>
          </c:extLst>
        </c:ser>
        <c:ser>
          <c:idx val="5"/>
          <c:order val="5"/>
          <c:tx>
            <c:strRef>
              <c:f>Ozet!$A$16</c:f>
              <c:strCache>
                <c:ptCount val="1"/>
                <c:pt idx="0">
                  <c:v>Tekgüç vd. (2024) Tablo 4.5</c:v>
                </c:pt>
              </c:strCache>
            </c:strRef>
          </c:tx>
          <c:spPr>
            <a:ln w="25400" cap="rnd">
              <a:noFill/>
              <a:round/>
            </a:ln>
            <a:effectLst/>
          </c:spPr>
          <c:marker>
            <c:symbol val="circle"/>
            <c:size val="5"/>
            <c:spPr>
              <a:solidFill>
                <a:schemeClr val="accent6"/>
              </a:solidFill>
              <a:ln w="9525">
                <a:solidFill>
                  <a:schemeClr val="accent6"/>
                </a:solidFill>
              </a:ln>
              <a:effectLst/>
            </c:spPr>
          </c:marker>
          <c:xVal>
            <c:numRef>
              <c:f>Ozet!$B$10:$S$10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xVal>
          <c:yVal>
            <c:numRef>
              <c:f>Ozet!$B$16:$S$16</c:f>
              <c:numCache>
                <c:formatCode>0.000</c:formatCode>
                <c:ptCount val="18"/>
                <c:pt idx="14">
                  <c:v>0.501</c:v>
                </c:pt>
              </c:numCache>
            </c:numRef>
          </c:yVal>
          <c:smooth val="0"/>
          <c:extLst>
            <c:ext xmlns:c16="http://schemas.microsoft.com/office/drawing/2014/chart" uri="{C3380CC4-5D6E-409C-BE32-E72D297353CC}">
              <c16:uniqueId val="{00000000-20F8-46DB-A9FE-F30711AFCA6B}"/>
            </c:ext>
          </c:extLst>
        </c:ser>
        <c:dLbls>
          <c:showLegendKey val="0"/>
          <c:showVal val="0"/>
          <c:showCatName val="0"/>
          <c:showSerName val="0"/>
          <c:showPercent val="0"/>
          <c:showBubbleSize val="0"/>
        </c:dLbls>
        <c:axId val="1853051023"/>
        <c:axId val="1853070159"/>
      </c:scatterChart>
      <c:valAx>
        <c:axId val="1853051023"/>
        <c:scaling>
          <c:orientation val="minMax"/>
          <c:max val="2022"/>
          <c:min val="200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853070159"/>
        <c:crosses val="autoZero"/>
        <c:crossBetween val="midCat"/>
      </c:valAx>
      <c:valAx>
        <c:axId val="1853070159"/>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853051023"/>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Ozet!$A$19</c:f>
              <c:strCache>
                <c:ptCount val="1"/>
                <c:pt idx="0">
                  <c:v>GYKA / C</c:v>
                </c:pt>
              </c:strCache>
            </c:strRef>
          </c:tx>
          <c:spPr>
            <a:solidFill>
              <a:srgbClr val="92D050"/>
            </a:solidFill>
            <a:ln>
              <a:noFill/>
            </a:ln>
            <a:effectLst/>
          </c:spPr>
          <c:invertIfNegative val="0"/>
          <c:cat>
            <c:numRef>
              <c:f>Ozet!$C$18:$S$18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Ozet!$C$19:$S$19</c:f>
              <c:numCache>
                <c:formatCode>0%</c:formatCode>
                <c:ptCount val="17"/>
                <c:pt idx="0">
                  <c:v>0.67046979940642748</c:v>
                </c:pt>
                <c:pt idx="1">
                  <c:v>0.62210216378983474</c:v>
                </c:pt>
                <c:pt idx="2">
                  <c:v>0.62480017930894272</c:v>
                </c:pt>
                <c:pt idx="3">
                  <c:v>0.64943169189427485</c:v>
                </c:pt>
                <c:pt idx="4">
                  <c:v>0.64150313624395672</c:v>
                </c:pt>
                <c:pt idx="5">
                  <c:v>0.60232045312922522</c:v>
                </c:pt>
                <c:pt idx="6">
                  <c:v>0.61969317498820231</c:v>
                </c:pt>
                <c:pt idx="7">
                  <c:v>0.60685225519204145</c:v>
                </c:pt>
                <c:pt idx="8">
                  <c:v>0.634968605381804</c:v>
                </c:pt>
                <c:pt idx="9">
                  <c:v>0.65961258808599521</c:v>
                </c:pt>
                <c:pt idx="10">
                  <c:v>0.68179059698599753</c:v>
                </c:pt>
                <c:pt idx="11">
                  <c:v>0.65880911266504572</c:v>
                </c:pt>
                <c:pt idx="12">
                  <c:v>0.68558379104993195</c:v>
                </c:pt>
                <c:pt idx="13">
                  <c:v>0.70499141732942783</c:v>
                </c:pt>
                <c:pt idx="14">
                  <c:v>0.68292685046278701</c:v>
                </c:pt>
                <c:pt idx="15">
                  <c:v>0.64771794591613041</c:v>
                </c:pt>
                <c:pt idx="16">
                  <c:v>0.5277056915359043</c:v>
                </c:pt>
              </c:numCache>
            </c:numRef>
          </c:val>
          <c:extLst>
            <c:ext xmlns:c16="http://schemas.microsoft.com/office/drawing/2014/chart" uri="{C3380CC4-5D6E-409C-BE32-E72D297353CC}">
              <c16:uniqueId val="{00000000-A74D-4054-AC30-06051E7A0E83}"/>
            </c:ext>
          </c:extLst>
        </c:ser>
        <c:ser>
          <c:idx val="1"/>
          <c:order val="1"/>
          <c:tx>
            <c:strRef>
              <c:f>Ozet!$A$20</c:f>
              <c:strCache>
                <c:ptCount val="1"/>
                <c:pt idx="0">
                  <c:v>GYKA / (net özel sektör)</c:v>
                </c:pt>
              </c:strCache>
            </c:strRef>
          </c:tx>
          <c:spPr>
            <a:solidFill>
              <a:schemeClr val="accent4">
                <a:lumMod val="60000"/>
                <a:lumOff val="40000"/>
              </a:schemeClr>
            </a:solidFill>
            <a:ln>
              <a:noFill/>
            </a:ln>
            <a:effectLst/>
          </c:spPr>
          <c:invertIfNegative val="0"/>
          <c:cat>
            <c:numRef>
              <c:f>Ozet!$C$18:$S$18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Ozet!$C$20:$S$20</c:f>
              <c:numCache>
                <c:formatCode>0%</c:formatCode>
                <c:ptCount val="17"/>
                <c:pt idx="0">
                  <c:v>0.56664815500237176</c:v>
                </c:pt>
                <c:pt idx="1">
                  <c:v>0.53369377241010574</c:v>
                </c:pt>
                <c:pt idx="2">
                  <c:v>0.53438058795335452</c:v>
                </c:pt>
                <c:pt idx="3">
                  <c:v>0.58574868197156427</c:v>
                </c:pt>
                <c:pt idx="4">
                  <c:v>0.57227183585367558</c:v>
                </c:pt>
                <c:pt idx="5">
                  <c:v>0.52313722932621665</c:v>
                </c:pt>
                <c:pt idx="6">
                  <c:v>0.53643248609142113</c:v>
                </c:pt>
                <c:pt idx="7">
                  <c:v>0.51646800387470604</c:v>
                </c:pt>
                <c:pt idx="8">
                  <c:v>0.53566180015295273</c:v>
                </c:pt>
                <c:pt idx="9">
                  <c:v>0.55249826264106294</c:v>
                </c:pt>
                <c:pt idx="10">
                  <c:v>0.57557089388220306</c:v>
                </c:pt>
                <c:pt idx="11">
                  <c:v>0.54676791462755703</c:v>
                </c:pt>
                <c:pt idx="12">
                  <c:v>0.55484018853534978</c:v>
                </c:pt>
                <c:pt idx="13">
                  <c:v>0.59113025538254393</c:v>
                </c:pt>
                <c:pt idx="14">
                  <c:v>0.57099571945924632</c:v>
                </c:pt>
                <c:pt idx="15">
                  <c:v>0.51153338917856828</c:v>
                </c:pt>
                <c:pt idx="16">
                  <c:v>0.43292251815021598</c:v>
                </c:pt>
              </c:numCache>
            </c:numRef>
          </c:val>
          <c:extLst>
            <c:ext xmlns:c16="http://schemas.microsoft.com/office/drawing/2014/chart" uri="{C3380CC4-5D6E-409C-BE32-E72D297353CC}">
              <c16:uniqueId val="{00000001-A74D-4054-AC30-06051E7A0E83}"/>
            </c:ext>
          </c:extLst>
        </c:ser>
        <c:dLbls>
          <c:showLegendKey val="0"/>
          <c:showVal val="0"/>
          <c:showCatName val="0"/>
          <c:showSerName val="0"/>
          <c:showPercent val="0"/>
          <c:showBubbleSize val="0"/>
        </c:dLbls>
        <c:gapWidth val="219"/>
        <c:overlap val="-27"/>
        <c:axId val="1976589312"/>
        <c:axId val="1976586816"/>
      </c:barChart>
      <c:catAx>
        <c:axId val="197658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976586816"/>
        <c:crosses val="autoZero"/>
        <c:auto val="1"/>
        <c:lblAlgn val="ctr"/>
        <c:lblOffset val="100"/>
        <c:noMultiLvlLbl val="0"/>
      </c:catAx>
      <c:valAx>
        <c:axId val="1976586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976589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330200</xdr:colOff>
      <xdr:row>52</xdr:row>
      <xdr:rowOff>79375</xdr:rowOff>
    </xdr:from>
    <xdr:to>
      <xdr:col>15</xdr:col>
      <xdr:colOff>76200</xdr:colOff>
      <xdr:row>74</xdr:row>
      <xdr:rowOff>50800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47625</xdr:colOff>
      <xdr:row>3</xdr:row>
      <xdr:rowOff>-1</xdr:rowOff>
    </xdr:from>
    <xdr:to>
      <xdr:col>28</xdr:col>
      <xdr:colOff>261937</xdr:colOff>
      <xdr:row>24</xdr:row>
      <xdr:rowOff>73819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139700</xdr:colOff>
      <xdr:row>50</xdr:row>
      <xdr:rowOff>85724</xdr:rowOff>
    </xdr:from>
    <xdr:to>
      <xdr:col>25</xdr:col>
      <xdr:colOff>269875</xdr:colOff>
      <xdr:row>67</xdr:row>
      <xdr:rowOff>165099</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1128713</xdr:colOff>
      <xdr:row>26</xdr:row>
      <xdr:rowOff>108743</xdr:rowOff>
    </xdr:from>
    <xdr:to>
      <xdr:col>11</xdr:col>
      <xdr:colOff>285749</xdr:colOff>
      <xdr:row>52</xdr:row>
      <xdr:rowOff>119063</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483394</xdr:colOff>
      <xdr:row>30</xdr:row>
      <xdr:rowOff>162719</xdr:rowOff>
    </xdr:from>
    <xdr:to>
      <xdr:col>22</xdr:col>
      <xdr:colOff>537369</xdr:colOff>
      <xdr:row>47</xdr:row>
      <xdr:rowOff>96837</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27</xdr:row>
      <xdr:rowOff>0</xdr:rowOff>
    </xdr:from>
    <xdr:to>
      <xdr:col>17</xdr:col>
      <xdr:colOff>127000</xdr:colOff>
      <xdr:row>55</xdr:row>
      <xdr:rowOff>127000</xdr:rowOff>
    </xdr:to>
    <xdr:sp macro="" textlink="">
      <xdr:nvSpPr>
        <xdr:cNvPr id="2" name="TextBox 1">
          <a:extLst>
            <a:ext uri="{FF2B5EF4-FFF2-40B4-BE49-F238E27FC236}">
              <a16:creationId xmlns:a16="http://schemas.microsoft.com/office/drawing/2014/main" id="{2D3878AA-533F-314A-870F-4CF42D7E75B3}"/>
            </a:ext>
          </a:extLst>
        </xdr:cNvPr>
        <xdr:cNvSpPr txBox="1"/>
      </xdr:nvSpPr>
      <xdr:spPr>
        <a:xfrm>
          <a:off x="4838700" y="4457700"/>
          <a:ext cx="7112000" cy="474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Servet</a:t>
          </a:r>
          <a:r>
            <a:rPr lang="en-US" sz="1100" b="1" baseline="0"/>
            <a:t> dağılımına ilişkin gerekli bütün verinin indirilmesi için aşağıdaki kod kullanılabiir.</a:t>
          </a:r>
          <a:endParaRPr lang="en-US" sz="1100" b="1"/>
        </a:p>
        <a:p>
          <a:endParaRPr lang="en-US" sz="1100"/>
        </a:p>
        <a:p>
          <a:r>
            <a:rPr lang="en-US" sz="1100"/>
            <a:t>clear</a:t>
          </a:r>
        </a:p>
        <a:p>
          <a:r>
            <a:rPr lang="en-US" sz="1100"/>
            <a:t>wid, indicators (shweal) year(2000 2001 2002 2003 2004 2005 2006 2007 2008 2009 2010 2011 2012 2013 2014 2015 2016 2017 2018 2019 2020 2021 2022) age(992) areas (FR CN US) perc (p0p1 p1p2 p2p3 p3p4 p4p5 p5p6 p6p7 p7p8 p8p9 p9p10 p10p11 p11p12 p12p13 p13p14 p14p15 p15p1 p16p17 p17p18 p18p19 p19p20 p20p21 p21p22 p22p23 p23p24 p24p25 p25p26 p26p27 p27p28 p28p29 p29p30 p30p31 p31p32 p32p33 p33p34 p34p35 p35p36 p36p37 p37p38 p38p39 p39p40 p40p41 p41p42 p42p43 p43p44 p44p45 p45p46 p46p47 p47p48 p48p49 p49p50 p50p51 p51p52 p52p53 p53p54 p54p55 p55p56 p56p57 p57p58 p58p59 p59p60 p60p61 p61p62 p62p63 p63p64 p64p65 p65p66 p66p67 p67p68 p68p69 p69p70 p70p71 p71p72 p72p73 p73p74 p74p75 p75p76 p76p77 p77p78 p78p79 p79p80 p80p81 p81p82 p82p83 p83p84 p84p85 p85p86 p86p87 p87p88 p88p89 p89p90 p90p91 p91p92 p92p93 p93p94 p94p95 p95p96 p96p97 p97p98 p98p99 p99p99.1 p99.1p99.2 p99.2p99.3 p99.3p99.4 p99.4p99.5 p99.5p99.6 p99.6p99.7 p99.7p99.8 p99.8p99.9 p99.9p99.91 p99.91p99.92 p99.92p99.93 p99.93p99.94 p99.94p99.95 p99.95p99.96 p99.96p99.97 p99.97p99.98 p99.98p99.99 p99.99p99.991 p99.991p99.992 p99.992p99.993 p99.993p99.994 p99.994p99.995 p99.995p99.996 p99.996p99.997 p99.997p99.998 p99.998p99.999 p99.999p100)</a:t>
          </a:r>
        </a:p>
        <a:p>
          <a:endParaRPr lang="en-US" sz="1100"/>
        </a:p>
        <a:p>
          <a:r>
            <a:rPr lang="en-US" sz="1100"/>
            <a:t>Kaynak; Assouad (2017, ve https://wid.world/codes-dictionary </a:t>
          </a:r>
        </a:p>
        <a:p>
          <a:endParaRPr lang="en-US" sz="1100"/>
        </a:p>
        <a:p>
          <a:endParaRPr lang="en-US" sz="1100"/>
        </a:p>
        <a:p>
          <a:r>
            <a:rPr lang="en-US" sz="1100"/>
            <a:t>one-letter code      description</a:t>
          </a:r>
        </a:p>
        <a:p>
          <a:r>
            <a:rPr lang="en-US" sz="1100"/>
            <a:t>              ---------------------------------------------------------------</a:t>
          </a:r>
        </a:p>
        <a:p>
          <a:r>
            <a:rPr lang="en-US" sz="1100"/>
            <a:t>              i                    individuals</a:t>
          </a:r>
        </a:p>
        <a:p>
          <a:r>
            <a:rPr lang="en-US" sz="1100"/>
            <a:t>              t                    tax units</a:t>
          </a:r>
        </a:p>
        <a:p>
          <a:r>
            <a:rPr lang="en-US" sz="1100"/>
            <a:t>              j                    equal-split adults (ie. income or wealth</a:t>
          </a:r>
        </a:p>
        <a:p>
          <a:r>
            <a:rPr lang="en-US" sz="1100"/>
            <a:t>                                     divided equally among spouses)</a:t>
          </a:r>
        </a:p>
        <a:p>
          <a:r>
            <a:rPr lang="en-US" sz="110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A4" zoomScale="80" zoomScaleNormal="80" workbookViewId="0">
      <selection activeCell="M48" sqref="M48"/>
    </sheetView>
  </sheetViews>
  <sheetFormatPr defaultColWidth="11.42578125" defaultRowHeight="12.75" x14ac:dyDescent="0.2"/>
  <cols>
    <col min="1" max="1" width="17" bestFit="1" customWidth="1"/>
    <col min="2" max="19" width="10.42578125" customWidth="1"/>
    <col min="20" max="20" width="6.85546875" bestFit="1" customWidth="1"/>
  </cols>
  <sheetData>
    <row r="1" spans="1:20" x14ac:dyDescent="0.2">
      <c r="B1" s="109"/>
      <c r="C1" s="109"/>
      <c r="D1" s="109"/>
      <c r="E1" s="109"/>
      <c r="F1" s="109"/>
      <c r="G1" s="109"/>
      <c r="H1" s="109"/>
      <c r="I1" s="109"/>
      <c r="J1" s="109"/>
      <c r="K1" s="109"/>
      <c r="L1" s="109"/>
      <c r="M1" s="109"/>
      <c r="N1" s="109"/>
      <c r="O1" s="109"/>
      <c r="P1" s="109"/>
      <c r="Q1" s="109"/>
      <c r="R1" s="109"/>
      <c r="S1" s="109"/>
      <c r="T1" s="109"/>
    </row>
    <row r="2" spans="1:20" x14ac:dyDescent="0.2">
      <c r="B2" s="108">
        <v>2005</v>
      </c>
      <c r="C2" s="108">
        <v>2006</v>
      </c>
      <c r="D2" s="108">
        <v>2007</v>
      </c>
      <c r="E2" s="108">
        <v>2008</v>
      </c>
      <c r="F2" s="108">
        <v>2009</v>
      </c>
      <c r="G2" s="108">
        <v>2010</v>
      </c>
      <c r="H2" s="108">
        <v>2011</v>
      </c>
      <c r="I2" s="108">
        <v>2012</v>
      </c>
      <c r="J2" s="108">
        <v>2013</v>
      </c>
      <c r="K2" s="108">
        <v>2014</v>
      </c>
      <c r="L2" s="108">
        <v>2015</v>
      </c>
      <c r="M2" s="108">
        <v>2016</v>
      </c>
      <c r="N2" s="108">
        <v>2017</v>
      </c>
      <c r="O2" s="108">
        <v>2018</v>
      </c>
      <c r="P2" s="108">
        <v>2019</v>
      </c>
      <c r="Q2" s="108">
        <v>2020</v>
      </c>
      <c r="R2" s="108">
        <v>2021</v>
      </c>
      <c r="S2" s="108">
        <v>2022</v>
      </c>
      <c r="T2" s="109"/>
    </row>
    <row r="3" spans="1:20" x14ac:dyDescent="0.2">
      <c r="A3" s="77" t="s">
        <v>140</v>
      </c>
      <c r="B3" s="136">
        <v>0.40330791307781438</v>
      </c>
      <c r="C3" s="136">
        <v>0.38676536879199452</v>
      </c>
      <c r="D3" s="136">
        <v>0.38569741356364451</v>
      </c>
      <c r="E3" s="136">
        <v>0.39430667878789788</v>
      </c>
      <c r="F3" s="136">
        <v>0.38</v>
      </c>
      <c r="G3" s="136">
        <v>0.38300000000000001</v>
      </c>
      <c r="H3" s="136">
        <v>0.38200000000000001</v>
      </c>
      <c r="I3" s="136">
        <v>0.38200000000000001</v>
      </c>
      <c r="J3" s="136">
        <v>0.379</v>
      </c>
      <c r="K3" s="136">
        <v>0.38600000000000001</v>
      </c>
      <c r="L3" s="136">
        <v>0.39600000000000002</v>
      </c>
      <c r="M3" s="136">
        <v>0.4</v>
      </c>
      <c r="N3" s="136">
        <v>0.40300000000000002</v>
      </c>
      <c r="O3" s="136">
        <v>0.38700000000000001</v>
      </c>
      <c r="P3" s="136">
        <v>0.40200000000000002</v>
      </c>
      <c r="Q3" s="136">
        <v>0.39100000000000001</v>
      </c>
      <c r="R3" s="136">
        <v>0.41199999999999998</v>
      </c>
      <c r="S3" s="136">
        <v>0.433</v>
      </c>
      <c r="T3" s="109"/>
    </row>
    <row r="4" spans="1:20" x14ac:dyDescent="0.2">
      <c r="A4" s="77"/>
      <c r="B4" s="137"/>
      <c r="C4" s="109"/>
      <c r="D4" s="110"/>
      <c r="E4" s="109"/>
      <c r="F4" s="109"/>
      <c r="G4" s="109"/>
      <c r="H4" s="109"/>
      <c r="I4" s="109"/>
      <c r="J4" s="109"/>
      <c r="K4" s="109"/>
      <c r="L4" s="109"/>
      <c r="M4" s="109"/>
      <c r="N4" s="109"/>
      <c r="O4" s="109"/>
      <c r="P4" s="109"/>
      <c r="Q4" s="109"/>
      <c r="R4" s="109"/>
      <c r="S4" s="109"/>
      <c r="T4" s="109"/>
    </row>
    <row r="5" spans="1:20" x14ac:dyDescent="0.2">
      <c r="A5" s="77"/>
      <c r="B5" s="137"/>
      <c r="C5" s="109"/>
      <c r="D5" s="110"/>
      <c r="E5" s="109"/>
      <c r="F5" s="109"/>
      <c r="G5" s="109"/>
      <c r="H5" s="109"/>
      <c r="I5" s="109"/>
      <c r="J5" s="109"/>
      <c r="K5" s="109"/>
      <c r="L5" s="109"/>
      <c r="M5" s="109"/>
      <c r="N5" s="109"/>
      <c r="O5" s="109"/>
      <c r="P5" s="109"/>
      <c r="Q5" s="109"/>
      <c r="R5" s="109"/>
      <c r="S5" s="109"/>
      <c r="T5" s="109"/>
    </row>
    <row r="6" spans="1:20" x14ac:dyDescent="0.2">
      <c r="A6" s="77"/>
      <c r="B6" s="137"/>
      <c r="C6" s="109"/>
      <c r="D6" s="110"/>
      <c r="E6" s="109"/>
      <c r="F6" s="109"/>
      <c r="G6" s="109"/>
      <c r="H6" s="109"/>
      <c r="I6" s="109"/>
      <c r="J6" s="109"/>
      <c r="K6" s="109"/>
      <c r="L6" s="109"/>
      <c r="M6" s="109"/>
      <c r="N6" s="109"/>
      <c r="O6" s="109"/>
      <c r="P6" s="109"/>
      <c r="Q6" s="109"/>
      <c r="R6" s="109"/>
      <c r="S6" s="109"/>
      <c r="T6" s="109"/>
    </row>
    <row r="7" spans="1:20" x14ac:dyDescent="0.2">
      <c r="A7" s="77"/>
      <c r="B7" s="137"/>
      <c r="C7" s="109"/>
      <c r="D7" s="80"/>
      <c r="E7" s="109"/>
      <c r="F7" s="109"/>
      <c r="G7" s="109"/>
      <c r="H7" s="109"/>
      <c r="I7" s="109"/>
      <c r="J7" s="109"/>
      <c r="K7" s="109"/>
      <c r="L7" s="109"/>
      <c r="M7" s="109"/>
      <c r="N7" s="109"/>
      <c r="O7" s="109"/>
      <c r="P7" s="109"/>
      <c r="Q7" s="109"/>
      <c r="R7" s="109"/>
      <c r="S7" s="109"/>
      <c r="T7" s="109"/>
    </row>
    <row r="8" spans="1:20" ht="14.25" x14ac:dyDescent="0.2">
      <c r="A8" s="77" t="s">
        <v>103</v>
      </c>
      <c r="B8" s="138">
        <f>'2005'!I24</f>
        <v>0.40024840141668938</v>
      </c>
      <c r="C8" s="83">
        <f>'2006'!I24</f>
        <v>0.38354360998343628</v>
      </c>
      <c r="D8" s="139">
        <f>'2007'!I24</f>
        <v>0.38259075193887154</v>
      </c>
      <c r="E8" s="139">
        <f>'2008'!I24</f>
        <v>0.39087154840915461</v>
      </c>
      <c r="F8" s="139">
        <f>'2009'!$I$24</f>
        <v>0.37689584582429853</v>
      </c>
      <c r="G8" s="139">
        <f>'2010'!$I$24</f>
        <v>0.3803896299356036</v>
      </c>
      <c r="H8" s="139">
        <f>'2011'!$I$24</f>
        <v>0.37888232461473936</v>
      </c>
      <c r="I8" s="139">
        <f>'2012'!$I$24</f>
        <v>0.37933247048191415</v>
      </c>
      <c r="J8" s="139">
        <f>'2013'!$I$24</f>
        <v>0.37587187858374055</v>
      </c>
      <c r="K8" s="139">
        <f>'2014'!$I$24</f>
        <v>0.38273891720608028</v>
      </c>
      <c r="L8" s="139">
        <f>'2015'!$I$24</f>
        <v>0.39240357607871995</v>
      </c>
      <c r="M8" s="139">
        <f>'2016'!$I$24</f>
        <v>0.39572820077948428</v>
      </c>
      <c r="N8" s="139">
        <f>'2017'!$I$24</f>
        <v>0.39904439585661994</v>
      </c>
      <c r="O8" s="139">
        <f>'2018'!$I$24</f>
        <v>0.38293081744073443</v>
      </c>
      <c r="P8" s="139">
        <f>'2019'!$I$24</f>
        <v>0.39831418535052027</v>
      </c>
      <c r="Q8" s="139">
        <f>'2020'!$I$24</f>
        <v>0.38734431246711265</v>
      </c>
      <c r="R8" s="139">
        <f>'2021'!$I$24</f>
        <v>0.40699881471348492</v>
      </c>
      <c r="S8" s="139">
        <f>'2022'!I24</f>
        <v>0.4330534803724983</v>
      </c>
      <c r="T8" s="109"/>
    </row>
    <row r="9" spans="1:20" ht="14.25" x14ac:dyDescent="0.2">
      <c r="A9" s="77"/>
      <c r="B9" s="137"/>
      <c r="C9" s="83"/>
      <c r="D9" s="139"/>
      <c r="E9" s="139"/>
      <c r="F9" s="139"/>
      <c r="G9" s="139"/>
      <c r="H9" s="139"/>
      <c r="I9" s="139"/>
      <c r="J9" s="139"/>
      <c r="K9" s="139"/>
      <c r="L9" s="139"/>
      <c r="M9" s="139"/>
      <c r="N9" s="139"/>
      <c r="O9" s="139"/>
      <c r="P9" s="139"/>
      <c r="Q9" s="139"/>
      <c r="R9" s="139"/>
      <c r="S9" s="139"/>
      <c r="T9" s="109"/>
    </row>
    <row r="10" spans="1:20" ht="15" x14ac:dyDescent="0.2">
      <c r="A10" s="77"/>
      <c r="B10" s="140">
        <v>2005</v>
      </c>
      <c r="C10" s="140">
        <v>2006</v>
      </c>
      <c r="D10" s="140">
        <v>2007</v>
      </c>
      <c r="E10" s="140">
        <v>2008</v>
      </c>
      <c r="F10" s="140">
        <v>2009</v>
      </c>
      <c r="G10" s="140">
        <v>2010</v>
      </c>
      <c r="H10" s="140">
        <v>2011</v>
      </c>
      <c r="I10" s="140">
        <v>2012</v>
      </c>
      <c r="J10" s="140">
        <v>2013</v>
      </c>
      <c r="K10" s="140">
        <v>2014</v>
      </c>
      <c r="L10" s="140">
        <v>2015</v>
      </c>
      <c r="M10" s="140">
        <v>2016</v>
      </c>
      <c r="N10" s="140">
        <v>2017</v>
      </c>
      <c r="O10" s="140">
        <v>2018</v>
      </c>
      <c r="P10" s="140">
        <v>2019</v>
      </c>
      <c r="Q10" s="140">
        <v>2020</v>
      </c>
      <c r="R10" s="140">
        <v>2021</v>
      </c>
      <c r="S10" s="140">
        <v>2022</v>
      </c>
      <c r="T10" s="109"/>
    </row>
    <row r="11" spans="1:20" ht="14.25" x14ac:dyDescent="0.2">
      <c r="A11" s="77" t="s">
        <v>107</v>
      </c>
      <c r="B11" s="139">
        <v>0.40330791307781438</v>
      </c>
      <c r="C11" s="139">
        <v>0.38676536879199452</v>
      </c>
      <c r="D11" s="139">
        <v>0.38569741356364451</v>
      </c>
      <c r="E11" s="139">
        <v>0.39430667878789788</v>
      </c>
      <c r="F11" s="139">
        <v>0.38</v>
      </c>
      <c r="G11" s="139">
        <v>0.38300000000000001</v>
      </c>
      <c r="H11" s="139">
        <v>0.38200000000000001</v>
      </c>
      <c r="I11" s="139">
        <v>0.38200000000000001</v>
      </c>
      <c r="J11" s="139">
        <v>0.379</v>
      </c>
      <c r="K11" s="139">
        <v>0.38600000000000001</v>
      </c>
      <c r="L11" s="139">
        <v>0.39600000000000002</v>
      </c>
      <c r="M11" s="139">
        <v>0.4</v>
      </c>
      <c r="N11" s="139">
        <v>0.40300000000000002</v>
      </c>
      <c r="O11" s="141">
        <v>0.38700000000000001</v>
      </c>
      <c r="P11" s="141">
        <v>0.40200000000000002</v>
      </c>
      <c r="Q11" s="141">
        <v>0.39100000000000001</v>
      </c>
      <c r="R11" s="141">
        <v>0.41199999999999998</v>
      </c>
      <c r="S11" s="141">
        <v>0.433</v>
      </c>
      <c r="T11" s="109">
        <f>S11/P11-1</f>
        <v>7.7114427860696333E-2</v>
      </c>
    </row>
    <row r="12" spans="1:20" ht="14.25" x14ac:dyDescent="0.2">
      <c r="A12" s="77" t="s">
        <v>104</v>
      </c>
      <c r="B12" s="83">
        <f>'2005'!L24</f>
        <v>0.51959708023539175</v>
      </c>
      <c r="C12" s="83">
        <f>'2006'!L24</f>
        <v>0.49085174957252764</v>
      </c>
      <c r="D12" s="139">
        <f>'2007'!L24</f>
        <v>0.50879080091292495</v>
      </c>
      <c r="E12" s="139">
        <f>'2008'!$L$24</f>
        <v>0.5151479447861782</v>
      </c>
      <c r="F12" s="139">
        <f>'2009'!$L$24</f>
        <v>0.50009049824784491</v>
      </c>
      <c r="G12" s="139">
        <f>'2010'!$L$24</f>
        <v>0.50839886042960192</v>
      </c>
      <c r="H12" s="139">
        <f>'2011'!$L$24</f>
        <v>0.52379899521910922</v>
      </c>
      <c r="I12" s="139">
        <f>'2012'!$L$24</f>
        <v>0.51730720731794388</v>
      </c>
      <c r="J12" s="139">
        <f>'2013'!$L$24</f>
        <v>0.52082947814006431</v>
      </c>
      <c r="K12" s="139">
        <f>'2014'!$L$24</f>
        <v>0.51512444655534395</v>
      </c>
      <c r="L12" s="139">
        <f>'2015'!$L$24</f>
        <v>0.51282733816869408</v>
      </c>
      <c r="M12" s="139">
        <f>'2016'!$L$24</f>
        <v>0.50701781126606116</v>
      </c>
      <c r="N12" s="139">
        <f>'2017'!$L$24</f>
        <v>0.51671386880744952</v>
      </c>
      <c r="O12" s="139">
        <f>'2018'!$L$24</f>
        <v>0.4960751831521682</v>
      </c>
      <c r="P12" s="139">
        <f>'2019'!$L$24</f>
        <v>0.49981873970342611</v>
      </c>
      <c r="Q12" s="139">
        <f>'2020'!$L$24</f>
        <v>0.50044580513152581</v>
      </c>
      <c r="R12" s="139">
        <f>'2021'!$L$24</f>
        <v>0.52568097370537781</v>
      </c>
      <c r="S12" s="139">
        <f>'2022'!L24</f>
        <v>0.58032189083475128</v>
      </c>
      <c r="T12" s="109">
        <f>S12/P12-1</f>
        <v>0.16106469153015901</v>
      </c>
    </row>
    <row r="13" spans="1:20" ht="14.25" x14ac:dyDescent="0.2">
      <c r="A13" s="77" t="s">
        <v>128</v>
      </c>
      <c r="B13" s="137"/>
      <c r="C13" s="83"/>
      <c r="D13" s="142">
        <v>0.5158029405457526</v>
      </c>
      <c r="E13" s="109"/>
      <c r="F13" s="109"/>
      <c r="G13" s="109"/>
      <c r="H13" s="142">
        <v>0.52228058769774666</v>
      </c>
      <c r="I13" s="109"/>
      <c r="J13" s="109"/>
      <c r="K13" s="139"/>
      <c r="L13" s="142">
        <v>0.5312191202413753</v>
      </c>
      <c r="M13" s="109"/>
      <c r="N13" s="139"/>
      <c r="O13" s="139"/>
      <c r="P13" s="142">
        <v>0.49137997730864019</v>
      </c>
      <c r="Q13" s="139"/>
      <c r="R13" s="139"/>
      <c r="S13" s="139"/>
      <c r="T13" s="109"/>
    </row>
    <row r="14" spans="1:20" ht="14.25" x14ac:dyDescent="0.2">
      <c r="A14" s="77" t="s">
        <v>126</v>
      </c>
      <c r="B14" s="137"/>
      <c r="C14" s="83"/>
      <c r="D14" s="139"/>
      <c r="E14" s="139"/>
      <c r="F14" s="139"/>
      <c r="G14" s="139"/>
      <c r="H14" s="139"/>
      <c r="I14" s="139"/>
      <c r="J14" s="139"/>
      <c r="K14" s="139"/>
      <c r="L14" s="139"/>
      <c r="M14" s="139"/>
      <c r="N14" s="139"/>
      <c r="O14" s="139"/>
      <c r="P14" s="139">
        <v>0.51700000000000002</v>
      </c>
      <c r="Q14" s="139"/>
      <c r="R14" s="139"/>
      <c r="S14" s="139"/>
      <c r="T14" s="109"/>
    </row>
    <row r="15" spans="1:20" ht="14.25" x14ac:dyDescent="0.2">
      <c r="A15" s="77" t="s">
        <v>127</v>
      </c>
      <c r="B15" s="83">
        <f>'2005'!V24</f>
        <v>0.54590183353036092</v>
      </c>
      <c r="C15" s="83">
        <f>'2006'!V24</f>
        <v>0.52466986506033431</v>
      </c>
      <c r="D15" s="139">
        <f>'2007'!V24</f>
        <v>0.53832265755275965</v>
      </c>
      <c r="E15" s="139">
        <f>'2008'!V24</f>
        <v>0.54510348292799515</v>
      </c>
      <c r="F15" s="139">
        <f>'2009'!V24</f>
        <v>0.52247428328320999</v>
      </c>
      <c r="G15" s="139">
        <f>'2010'!V24</f>
        <v>0.53312400054314069</v>
      </c>
      <c r="H15" s="139">
        <f>'2011'!V24</f>
        <v>0.55265824309941192</v>
      </c>
      <c r="I15" s="139">
        <f>'2012'!V24</f>
        <v>0.54751914956952819</v>
      </c>
      <c r="J15" s="139">
        <f>'2013'!V24</f>
        <v>0.55416044248240692</v>
      </c>
      <c r="K15" s="139">
        <f>'2014'!V24</f>
        <v>0.55114415745579048</v>
      </c>
      <c r="L15" s="139">
        <f>'2015'!V24</f>
        <v>0.55072882375582521</v>
      </c>
      <c r="M15" s="139">
        <f>'2016'!V24</f>
        <v>0.54417316659163684</v>
      </c>
      <c r="N15" s="139">
        <f>'2017'!V24</f>
        <v>0.5553621810481536</v>
      </c>
      <c r="O15" s="139">
        <f>'2018'!V24</f>
        <v>0.54313135791669409</v>
      </c>
      <c r="P15" s="139">
        <f>'2019'!V24</f>
        <v>0.53900079111297738</v>
      </c>
      <c r="Q15" s="139">
        <f>'2020'!V24</f>
        <v>0.54037814739526324</v>
      </c>
      <c r="R15" s="139">
        <f>'2021'!V24</f>
        <v>0.57156266635722808</v>
      </c>
      <c r="S15" s="139">
        <f>'2022'!V24</f>
        <v>0.60988153256107291</v>
      </c>
      <c r="T15" s="109">
        <f>S15/P15-1</f>
        <v>0.13150396551688659</v>
      </c>
    </row>
    <row r="16" spans="1:20" ht="14.25" x14ac:dyDescent="0.2">
      <c r="A16" s="77" t="s">
        <v>142</v>
      </c>
      <c r="B16" s="83"/>
      <c r="C16" s="83"/>
      <c r="D16" s="139"/>
      <c r="E16" s="139"/>
      <c r="F16" s="139"/>
      <c r="G16" s="139"/>
      <c r="H16" s="139"/>
      <c r="I16" s="139"/>
      <c r="J16" s="139"/>
      <c r="K16" s="139"/>
      <c r="L16" s="139"/>
      <c r="M16" s="139"/>
      <c r="N16" s="139"/>
      <c r="O16" s="139"/>
      <c r="P16" s="139">
        <v>0.501</v>
      </c>
      <c r="Q16" s="139"/>
      <c r="R16" s="139"/>
      <c r="S16" s="139"/>
      <c r="T16" s="109"/>
    </row>
    <row r="17" spans="1:20" ht="14.25" x14ac:dyDescent="0.2">
      <c r="A17" s="77"/>
      <c r="B17" s="83"/>
      <c r="C17" s="83"/>
      <c r="D17" s="139"/>
      <c r="E17" s="139"/>
      <c r="F17" s="139"/>
      <c r="G17" s="139"/>
      <c r="H17" s="139"/>
      <c r="I17" s="139"/>
      <c r="J17" s="139"/>
      <c r="K17" s="139"/>
      <c r="L17" s="139"/>
      <c r="M17" s="139"/>
      <c r="N17" s="139"/>
      <c r="O17" s="139"/>
      <c r="P17" s="139"/>
      <c r="Q17" s="139"/>
      <c r="R17" s="139"/>
      <c r="S17" s="139"/>
      <c r="T17" s="109"/>
    </row>
    <row r="18" spans="1:20" ht="14.25" x14ac:dyDescent="0.2">
      <c r="A18" s="77"/>
      <c r="B18" s="143">
        <v>2005</v>
      </c>
      <c r="C18" s="143">
        <v>2006</v>
      </c>
      <c r="D18" s="143">
        <v>2007</v>
      </c>
      <c r="E18" s="143">
        <v>2008</v>
      </c>
      <c r="F18" s="143">
        <v>2009</v>
      </c>
      <c r="G18" s="143">
        <v>2010</v>
      </c>
      <c r="H18" s="143">
        <v>2011</v>
      </c>
      <c r="I18" s="143">
        <v>2012</v>
      </c>
      <c r="J18" s="143">
        <v>2013</v>
      </c>
      <c r="K18" s="143">
        <v>2014</v>
      </c>
      <c r="L18" s="143">
        <v>2015</v>
      </c>
      <c r="M18" s="143">
        <v>2016</v>
      </c>
      <c r="N18" s="143">
        <v>2017</v>
      </c>
      <c r="O18" s="143">
        <v>2018</v>
      </c>
      <c r="P18" s="143">
        <v>2019</v>
      </c>
      <c r="Q18" s="143">
        <v>2020</v>
      </c>
      <c r="R18" s="143">
        <v>2021</v>
      </c>
      <c r="S18" s="143">
        <v>2022</v>
      </c>
      <c r="T18" s="109"/>
    </row>
    <row r="19" spans="1:20" ht="14.25" x14ac:dyDescent="0.2">
      <c r="A19" s="77" t="s">
        <v>130</v>
      </c>
      <c r="B19" s="146">
        <f>'2005'!O6</f>
        <v>0.60527729141760711</v>
      </c>
      <c r="C19" s="144">
        <f>'2006'!O6</f>
        <v>0.67046979940642748</v>
      </c>
      <c r="D19" s="144">
        <f>'2007'!O6</f>
        <v>0.62210216378983474</v>
      </c>
      <c r="E19" s="144">
        <f>'2008'!O6</f>
        <v>0.62480017930894272</v>
      </c>
      <c r="F19" s="144">
        <f>'2009'!O6</f>
        <v>0.64943169189427485</v>
      </c>
      <c r="G19" s="144">
        <f>'2010'!O6</f>
        <v>0.64150313624395672</v>
      </c>
      <c r="H19" s="144">
        <f>'2011'!O6</f>
        <v>0.60232045312922522</v>
      </c>
      <c r="I19" s="144">
        <f>'2012'!O6</f>
        <v>0.61969317498820231</v>
      </c>
      <c r="J19" s="144">
        <f>'2013'!O6</f>
        <v>0.60685225519204145</v>
      </c>
      <c r="K19" s="144">
        <f>'2014'!O6</f>
        <v>0.634968605381804</v>
      </c>
      <c r="L19" s="144">
        <f>'2015'!$O$6</f>
        <v>0.65961258808599521</v>
      </c>
      <c r="M19" s="144">
        <f>'2016'!$O$6</f>
        <v>0.68179059698599753</v>
      </c>
      <c r="N19" s="144">
        <f>'2017'!$O$6</f>
        <v>0.65880911266504572</v>
      </c>
      <c r="O19" s="144">
        <f>'2018'!$O$6</f>
        <v>0.68558379104993195</v>
      </c>
      <c r="P19" s="144">
        <f>'2019'!$O$6</f>
        <v>0.70499141732942783</v>
      </c>
      <c r="Q19" s="144">
        <f>'2020'!$O$6</f>
        <v>0.68292685046278701</v>
      </c>
      <c r="R19" s="144">
        <f>'2021'!$O$6</f>
        <v>0.64771794591613041</v>
      </c>
      <c r="S19" s="144">
        <f>'2022'!O6</f>
        <v>0.5277056915359043</v>
      </c>
      <c r="T19" s="109"/>
    </row>
    <row r="20" spans="1:20" ht="14.25" x14ac:dyDescent="0.2">
      <c r="A20" s="77" t="s">
        <v>131</v>
      </c>
      <c r="B20" s="147">
        <f>'2005'!O14</f>
        <v>0.51830111061028694</v>
      </c>
      <c r="C20" s="144">
        <f>'2006'!O14</f>
        <v>0.56664815500237176</v>
      </c>
      <c r="D20" s="144">
        <f>'2007'!O14</f>
        <v>0.53369377241010574</v>
      </c>
      <c r="E20" s="144">
        <f>'2008'!O14</f>
        <v>0.53438058795335452</v>
      </c>
      <c r="F20" s="144">
        <f>'2009'!O14</f>
        <v>0.58574868197156427</v>
      </c>
      <c r="G20" s="144">
        <f>'2010'!O13</f>
        <v>0.57227183585367558</v>
      </c>
      <c r="H20" s="144">
        <f>'2011'!O13</f>
        <v>0.52313722932621665</v>
      </c>
      <c r="I20" s="144">
        <f>'2012'!O13</f>
        <v>0.53643248609142113</v>
      </c>
      <c r="J20" s="144">
        <f>'2013'!O13</f>
        <v>0.51646800387470604</v>
      </c>
      <c r="K20" s="144">
        <f>'2014'!O13</f>
        <v>0.53566180015295273</v>
      </c>
      <c r="L20" s="144">
        <f>'2015'!O13</f>
        <v>0.55249826264106294</v>
      </c>
      <c r="M20" s="144">
        <f>'2016'!O13</f>
        <v>0.57557089388220306</v>
      </c>
      <c r="N20" s="144">
        <f>'2017'!O13</f>
        <v>0.54676791462755703</v>
      </c>
      <c r="O20" s="144">
        <f>'2018'!$O$13</f>
        <v>0.55484018853534978</v>
      </c>
      <c r="P20" s="144">
        <f>'2019'!$O$13</f>
        <v>0.59113025538254393</v>
      </c>
      <c r="Q20" s="144">
        <f>'2020'!$O$13</f>
        <v>0.57099571945924632</v>
      </c>
      <c r="R20" s="144">
        <f>'2021'!$O$13</f>
        <v>0.51153338917856828</v>
      </c>
      <c r="S20" s="144">
        <f>'2022'!$O$13</f>
        <v>0.43292251815021598</v>
      </c>
      <c r="T20" s="109"/>
    </row>
    <row r="21" spans="1:20" ht="14.25" x14ac:dyDescent="0.2">
      <c r="A21" s="77"/>
      <c r="B21" s="109"/>
      <c r="C21" s="143"/>
      <c r="D21" s="143"/>
      <c r="E21" s="143"/>
      <c r="F21" s="144"/>
      <c r="G21" s="144"/>
      <c r="H21" s="144"/>
      <c r="I21" s="144"/>
      <c r="J21" s="144"/>
      <c r="K21" s="144"/>
      <c r="L21" s="144"/>
      <c r="M21" s="143"/>
      <c r="N21" s="143"/>
      <c r="O21" s="143"/>
      <c r="P21" s="143"/>
      <c r="Q21" s="143"/>
      <c r="R21" s="143"/>
      <c r="S21" s="143"/>
      <c r="T21" s="109"/>
    </row>
    <row r="22" spans="1:20" ht="14.25" x14ac:dyDescent="0.2">
      <c r="A22" s="77" t="s">
        <v>105</v>
      </c>
      <c r="B22" s="139">
        <f>B12-B8</f>
        <v>0.11934867881870237</v>
      </c>
      <c r="C22" s="139">
        <f t="shared" ref="C22:S22" si="0">C12-C8</f>
        <v>0.10730813958909136</v>
      </c>
      <c r="D22" s="139">
        <f t="shared" si="0"/>
        <v>0.1262000489740534</v>
      </c>
      <c r="E22" s="139">
        <f t="shared" si="0"/>
        <v>0.12427639637702359</v>
      </c>
      <c r="F22" s="139">
        <f t="shared" si="0"/>
        <v>0.12319465242354638</v>
      </c>
      <c r="G22" s="139">
        <f t="shared" si="0"/>
        <v>0.12800923049399832</v>
      </c>
      <c r="H22" s="139">
        <f t="shared" si="0"/>
        <v>0.14491667060436986</v>
      </c>
      <c r="I22" s="139">
        <f t="shared" si="0"/>
        <v>0.13797473683602973</v>
      </c>
      <c r="J22" s="139">
        <f t="shared" si="0"/>
        <v>0.14495759955632376</v>
      </c>
      <c r="K22" s="139">
        <f t="shared" si="0"/>
        <v>0.13238552934926368</v>
      </c>
      <c r="L22" s="139">
        <f t="shared" si="0"/>
        <v>0.12042376208997413</v>
      </c>
      <c r="M22" s="139">
        <f t="shared" si="0"/>
        <v>0.11128961048657687</v>
      </c>
      <c r="N22" s="139">
        <f t="shared" si="0"/>
        <v>0.11766947295082958</v>
      </c>
      <c r="O22" s="139">
        <f t="shared" si="0"/>
        <v>0.11314436571143377</v>
      </c>
      <c r="P22" s="139">
        <f t="shared" si="0"/>
        <v>0.10150455435290584</v>
      </c>
      <c r="Q22" s="139">
        <f t="shared" si="0"/>
        <v>0.11310149266441316</v>
      </c>
      <c r="R22" s="139">
        <f t="shared" si="0"/>
        <v>0.11868215899189288</v>
      </c>
      <c r="S22" s="139">
        <f t="shared" si="0"/>
        <v>0.14726841046225297</v>
      </c>
      <c r="T22" s="109"/>
    </row>
    <row r="23" spans="1:20" x14ac:dyDescent="0.2">
      <c r="A23" s="77"/>
      <c r="B23" s="145">
        <f>B11/B12</f>
        <v>0.77619357078585738</v>
      </c>
      <c r="C23" s="145">
        <f t="shared" ref="C23:S23" si="1">C11/C12</f>
        <v>0.78794741819463876</v>
      </c>
      <c r="D23" s="145">
        <f t="shared" si="1"/>
        <v>0.75806679851834269</v>
      </c>
      <c r="E23" s="145">
        <f t="shared" si="1"/>
        <v>0.76542415199106006</v>
      </c>
      <c r="F23" s="145">
        <f t="shared" si="1"/>
        <v>0.75986246755616615</v>
      </c>
      <c r="G23" s="145">
        <f t="shared" si="1"/>
        <v>0.7533455123726307</v>
      </c>
      <c r="H23" s="145">
        <f t="shared" si="1"/>
        <v>0.72928738597561915</v>
      </c>
      <c r="I23" s="145">
        <f t="shared" si="1"/>
        <v>0.73843935401661187</v>
      </c>
      <c r="J23" s="145">
        <f t="shared" si="1"/>
        <v>0.72768538630618229</v>
      </c>
      <c r="K23" s="145">
        <f t="shared" si="1"/>
        <v>0.74933349131689664</v>
      </c>
      <c r="L23" s="145">
        <f t="shared" si="1"/>
        <v>0.77218972259574858</v>
      </c>
      <c r="M23" s="145">
        <f t="shared" si="1"/>
        <v>0.78892691955174177</v>
      </c>
      <c r="N23" s="145">
        <f t="shared" si="1"/>
        <v>0.77992874650356192</v>
      </c>
      <c r="O23" s="145">
        <f t="shared" si="1"/>
        <v>0.78012368516586328</v>
      </c>
      <c r="P23" s="145">
        <f t="shared" si="1"/>
        <v>0.80429157225783876</v>
      </c>
      <c r="Q23" s="145">
        <f t="shared" si="1"/>
        <v>0.78130338188615345</v>
      </c>
      <c r="R23" s="145">
        <f t="shared" si="1"/>
        <v>0.78374531437941819</v>
      </c>
      <c r="S23" s="145">
        <f t="shared" si="1"/>
        <v>0.746137629544115</v>
      </c>
      <c r="T23" s="109"/>
    </row>
    <row r="24" spans="1:20" x14ac:dyDescent="0.2">
      <c r="A24" s="77"/>
      <c r="B24" s="109"/>
      <c r="C24" s="109"/>
      <c r="D24" s="109"/>
      <c r="E24" s="109"/>
      <c r="F24" s="109"/>
      <c r="G24" s="109"/>
      <c r="H24" s="109"/>
      <c r="I24" s="109"/>
      <c r="J24" s="109"/>
      <c r="K24" s="109"/>
      <c r="L24" s="109"/>
      <c r="M24" s="109"/>
      <c r="N24" s="109"/>
      <c r="O24" s="109"/>
      <c r="P24" s="109"/>
      <c r="Q24" s="109"/>
      <c r="R24" s="109"/>
      <c r="S24" s="109"/>
      <c r="T24" s="109"/>
    </row>
    <row r="25" spans="1:20" x14ac:dyDescent="0.2">
      <c r="A25" s="77" t="s">
        <v>122</v>
      </c>
      <c r="B25" s="121">
        <f t="shared" ref="B25:E25" si="2">B15-B11</f>
        <v>0.14259392045254654</v>
      </c>
      <c r="C25" s="121">
        <f t="shared" si="2"/>
        <v>0.13790449626833978</v>
      </c>
      <c r="D25" s="121">
        <f t="shared" si="2"/>
        <v>0.15262524398911514</v>
      </c>
      <c r="E25" s="121">
        <f t="shared" si="2"/>
        <v>0.15079680414009727</v>
      </c>
      <c r="F25" s="121">
        <f t="shared" ref="F25:S25" si="3">F15-F11</f>
        <v>0.14247428328320999</v>
      </c>
      <c r="G25" s="121">
        <f t="shared" si="3"/>
        <v>0.15012400054314068</v>
      </c>
      <c r="H25" s="121">
        <f t="shared" si="3"/>
        <v>0.17065824309941191</v>
      </c>
      <c r="I25" s="121">
        <f t="shared" si="3"/>
        <v>0.16551914956952818</v>
      </c>
      <c r="J25" s="121">
        <f t="shared" si="3"/>
        <v>0.17516044248240692</v>
      </c>
      <c r="K25" s="121">
        <f t="shared" si="3"/>
        <v>0.16514415745579047</v>
      </c>
      <c r="L25" s="121">
        <f t="shared" si="3"/>
        <v>0.1547288237558252</v>
      </c>
      <c r="M25" s="121">
        <f t="shared" si="3"/>
        <v>0.14417316659163681</v>
      </c>
      <c r="N25" s="121">
        <f t="shared" si="3"/>
        <v>0.15236218104815358</v>
      </c>
      <c r="O25" s="121">
        <f t="shared" si="3"/>
        <v>0.15613135791669408</v>
      </c>
      <c r="P25" s="121">
        <f t="shared" si="3"/>
        <v>0.13700079111297736</v>
      </c>
      <c r="Q25" s="121">
        <f t="shared" si="3"/>
        <v>0.14937814739526323</v>
      </c>
      <c r="R25" s="121">
        <f t="shared" si="3"/>
        <v>0.1595626663572281</v>
      </c>
      <c r="S25" s="121">
        <f t="shared" si="3"/>
        <v>0.17688153256107292</v>
      </c>
      <c r="T25" s="109"/>
    </row>
    <row r="26" spans="1:20" x14ac:dyDescent="0.2">
      <c r="B26" s="145">
        <f t="shared" ref="B26:E26" si="4">B11/B15</f>
        <v>0.73879201040526266</v>
      </c>
      <c r="C26" s="145">
        <f t="shared" si="4"/>
        <v>0.73715948741885251</v>
      </c>
      <c r="D26" s="145">
        <f t="shared" si="4"/>
        <v>0.7164799923470494</v>
      </c>
      <c r="E26" s="145">
        <f t="shared" si="4"/>
        <v>0.72336114359405657</v>
      </c>
      <c r="F26" s="145">
        <f t="shared" ref="F26:S26" si="5">F11/F15</f>
        <v>0.7273085243776849</v>
      </c>
      <c r="G26" s="145">
        <f t="shared" si="5"/>
        <v>0.71840697400567965</v>
      </c>
      <c r="H26" s="145">
        <f t="shared" si="5"/>
        <v>0.69120474501144102</v>
      </c>
      <c r="I26" s="145">
        <f t="shared" si="5"/>
        <v>0.69769249221755436</v>
      </c>
      <c r="J26" s="145">
        <f t="shared" si="5"/>
        <v>0.6839174559307023</v>
      </c>
      <c r="K26" s="145">
        <f t="shared" si="5"/>
        <v>0.70036122995817596</v>
      </c>
      <c r="L26" s="145">
        <f t="shared" si="5"/>
        <v>0.7190471660796407</v>
      </c>
      <c r="M26" s="145">
        <f t="shared" si="5"/>
        <v>0.73506013261431447</v>
      </c>
      <c r="N26" s="145">
        <f t="shared" si="5"/>
        <v>0.72565258087867035</v>
      </c>
      <c r="O26" s="145">
        <f t="shared" si="5"/>
        <v>0.71253481199175828</v>
      </c>
      <c r="P26" s="145">
        <f t="shared" si="5"/>
        <v>0.74582450829045022</v>
      </c>
      <c r="Q26" s="145">
        <f t="shared" si="5"/>
        <v>0.72356737940773985</v>
      </c>
      <c r="R26" s="145">
        <f t="shared" si="5"/>
        <v>0.72083084541861764</v>
      </c>
      <c r="S26" s="145">
        <f t="shared" si="5"/>
        <v>0.70997394884495835</v>
      </c>
      <c r="T26" s="109"/>
    </row>
    <row r="28" spans="1:20" x14ac:dyDescent="0.2">
      <c r="B28" s="9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topLeftCell="D1" workbookViewId="0">
      <selection activeCell="O8" sqref="O8"/>
    </sheetView>
  </sheetViews>
  <sheetFormatPr defaultColWidth="11.42578125" defaultRowHeight="12.75" x14ac:dyDescent="0.2"/>
  <cols>
    <col min="1" max="1" width="12.42578125" bestFit="1" customWidth="1"/>
    <col min="2" max="2" width="16.7109375" bestFit="1" customWidth="1"/>
    <col min="3" max="3" width="18.28515625" bestFit="1" customWidth="1"/>
    <col min="4" max="4" width="12.140625" bestFit="1" customWidth="1"/>
    <col min="5" max="6" width="18.28515625" bestFit="1" customWidth="1"/>
    <col min="7" max="7" width="9.140625" bestFit="1" customWidth="1"/>
    <col min="8" max="8" width="13.140625" bestFit="1" customWidth="1"/>
    <col min="9" max="9" width="12.140625" bestFit="1" customWidth="1"/>
    <col min="10" max="10" width="15.28515625" bestFit="1" customWidth="1"/>
    <col min="11" max="11" width="13.140625" bestFit="1" customWidth="1"/>
    <col min="12" max="12" width="13.85546875" bestFit="1" customWidth="1"/>
    <col min="14" max="14" width="18.7109375" bestFit="1" customWidth="1"/>
    <col min="15" max="15" width="19.85546875" bestFit="1" customWidth="1"/>
    <col min="16" max="17" width="7.28515625" bestFit="1" customWidth="1"/>
    <col min="18" max="18" width="15.7109375" bestFit="1" customWidth="1"/>
    <col min="19" max="19" width="18.28515625" bestFit="1" customWidth="1"/>
    <col min="20" max="20" width="14.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Gelir'!B23</f>
        <v>22062.68</v>
      </c>
      <c r="P1" s="72"/>
      <c r="Q1" s="108" t="s">
        <v>95</v>
      </c>
      <c r="R1" s="108" t="s">
        <v>115</v>
      </c>
      <c r="S1" s="108" t="s">
        <v>116</v>
      </c>
      <c r="T1" s="108" t="s">
        <v>106</v>
      </c>
      <c r="U1" s="108" t="s">
        <v>101</v>
      </c>
      <c r="V1" s="108" t="s">
        <v>117</v>
      </c>
    </row>
    <row r="2" spans="1:22" x14ac:dyDescent="0.2">
      <c r="A2" s="109">
        <v>1</v>
      </c>
      <c r="B2" s="125">
        <v>4420.17</v>
      </c>
      <c r="C2" s="110">
        <f>B2*$O$2/20</f>
        <v>4009166680.7879996</v>
      </c>
      <c r="D2" s="111">
        <f>WID!K2</f>
        <v>-1.0795000000000002E-3</v>
      </c>
      <c r="E2" s="110">
        <f>D2*$O$5</f>
        <v>-233219694.73806691</v>
      </c>
      <c r="F2" s="110">
        <f>E2+C2</f>
        <v>3775946986.0499325</v>
      </c>
      <c r="G2" s="112">
        <f>C2*100/$C$22</f>
        <v>1.0016573846208721</v>
      </c>
      <c r="H2" s="112">
        <f>G2</f>
        <v>1.0016573846208721</v>
      </c>
      <c r="I2" s="112">
        <f>H2*5/2</f>
        <v>2.50414346155218</v>
      </c>
      <c r="J2" s="112">
        <f>F2*100/$F$22</f>
        <v>0.61277528551126748</v>
      </c>
      <c r="K2" s="112">
        <f>J2</f>
        <v>0.61277528551126748</v>
      </c>
      <c r="L2" s="112">
        <f>K2*5/2</f>
        <v>1.5319382137781687</v>
      </c>
      <c r="N2" s="77" t="s">
        <v>135</v>
      </c>
      <c r="O2" s="72">
        <f>Nufus!F8</f>
        <v>18140328</v>
      </c>
      <c r="P2" s="72"/>
      <c r="Q2" s="109">
        <v>1</v>
      </c>
      <c r="R2" s="122">
        <f t="shared" ref="R2:R21" si="0">D2*$O$12</f>
        <v>-305547424.17459917</v>
      </c>
      <c r="S2" s="113">
        <f>C2+R2</f>
        <v>3703619256.6134005</v>
      </c>
      <c r="T2" s="123">
        <f>S2*100/$S$22</f>
        <v>0.54211756507187625</v>
      </c>
      <c r="U2" s="112">
        <f>T2</f>
        <v>0.54211756507187625</v>
      </c>
      <c r="V2" s="112">
        <f>U2*5/2</f>
        <v>1.3552939126796906</v>
      </c>
    </row>
    <row r="3" spans="1:22" x14ac:dyDescent="0.2">
      <c r="A3" s="109">
        <v>2</v>
      </c>
      <c r="B3" s="125">
        <v>6683.64</v>
      </c>
      <c r="C3" s="110">
        <f t="shared" ref="C3:C21" si="1">B3*$O$2/20</f>
        <v>6062171091.6960011</v>
      </c>
      <c r="D3" s="111">
        <f>WID!K3</f>
        <v>7.9750999999999997E-4</v>
      </c>
      <c r="E3" s="110">
        <f t="shared" ref="E3:E21" si="2">D3*$O$5</f>
        <v>172297395.78560048</v>
      </c>
      <c r="F3" s="110">
        <f t="shared" ref="F3:F21" si="3">E3+C3</f>
        <v>6234468487.4816017</v>
      </c>
      <c r="G3" s="112">
        <f t="shared" ref="G3:G21" si="4">C3*100/$C$22</f>
        <v>1.5145836839188191</v>
      </c>
      <c r="H3" s="112">
        <f>G3+H2</f>
        <v>2.5162410685396912</v>
      </c>
      <c r="I3" s="112">
        <f>(H3+H2)*5/2</f>
        <v>8.7947461329014072</v>
      </c>
      <c r="J3" s="112">
        <f t="shared" ref="J3:J21" si="5">F3*100/$F$22</f>
        <v>1.0117536664422384</v>
      </c>
      <c r="K3" s="112">
        <f>J3+K2</f>
        <v>1.624528951953506</v>
      </c>
      <c r="L3" s="112">
        <f>(K3+K2)*5/2</f>
        <v>5.5932605936619337</v>
      </c>
      <c r="N3" s="77" t="s">
        <v>102</v>
      </c>
      <c r="O3" s="72">
        <f>O2*O1</f>
        <v>400224251759.03998</v>
      </c>
      <c r="P3" s="72"/>
      <c r="Q3" s="109">
        <v>2</v>
      </c>
      <c r="R3" s="122">
        <f t="shared" si="0"/>
        <v>225731474.0652937</v>
      </c>
      <c r="S3" s="113">
        <f t="shared" ref="S3:S21" si="6">C3+R3</f>
        <v>6287902565.7612944</v>
      </c>
      <c r="T3" s="123">
        <f t="shared" ref="T3:T21" si="7">S3*100/$S$22</f>
        <v>0.92039224125773567</v>
      </c>
      <c r="U3" s="112">
        <f>T3+U2</f>
        <v>1.4625098063296118</v>
      </c>
      <c r="V3" s="112">
        <f>(U3+U2)*5/2</f>
        <v>5.0115684285037201</v>
      </c>
    </row>
    <row r="4" spans="1:22" x14ac:dyDescent="0.2">
      <c r="A4" s="109">
        <v>3</v>
      </c>
      <c r="B4" s="125">
        <v>8169.62</v>
      </c>
      <c r="C4" s="110">
        <f t="shared" si="1"/>
        <v>7409979321.7679996</v>
      </c>
      <c r="D4" s="111">
        <f>WID!K4</f>
        <v>1.4648433333333331E-3</v>
      </c>
      <c r="E4" s="110">
        <f t="shared" si="2"/>
        <v>316470880.07326752</v>
      </c>
      <c r="F4" s="110">
        <f t="shared" si="3"/>
        <v>7726450201.8412676</v>
      </c>
      <c r="G4" s="112">
        <f t="shared" si="4"/>
        <v>1.8513225062715617</v>
      </c>
      <c r="H4" s="112">
        <f t="shared" ref="H4:H21" si="8">G4+H3</f>
        <v>4.3675635748112533</v>
      </c>
      <c r="I4" s="112">
        <f t="shared" ref="I4:I21" si="9">(H4+H3)*5/2</f>
        <v>17.209511608377362</v>
      </c>
      <c r="J4" s="112">
        <f t="shared" si="5"/>
        <v>1.2538782313188079</v>
      </c>
      <c r="K4" s="112">
        <f t="shared" ref="K4:K21" si="10">J4+K3</f>
        <v>2.8784071832723139</v>
      </c>
      <c r="L4" s="112">
        <f t="shared" ref="L4:L21" si="11">(K4+K3)*5/2</f>
        <v>11.25734033806455</v>
      </c>
      <c r="N4" s="77" t="s">
        <v>141</v>
      </c>
      <c r="O4" s="72">
        <f>GSYH!F16*1000</f>
        <v>616268434008.29138</v>
      </c>
      <c r="P4" s="72"/>
      <c r="Q4" s="109">
        <v>3</v>
      </c>
      <c r="R4" s="122">
        <f t="shared" si="0"/>
        <v>414617051.7085073</v>
      </c>
      <c r="S4" s="113">
        <f t="shared" si="6"/>
        <v>7824596373.4765072</v>
      </c>
      <c r="T4" s="123">
        <f t="shared" si="7"/>
        <v>1.1453259203371997</v>
      </c>
      <c r="U4" s="112">
        <f t="shared" ref="U4:U21" si="12">T4+U3</f>
        <v>2.6078357266668117</v>
      </c>
      <c r="V4" s="112">
        <f t="shared" ref="V4:V21" si="13">(U4+U3)*5/2</f>
        <v>10.175863832491059</v>
      </c>
    </row>
    <row r="5" spans="1:22" x14ac:dyDescent="0.2">
      <c r="A5" s="109">
        <v>4</v>
      </c>
      <c r="B5" s="125">
        <v>9421.99</v>
      </c>
      <c r="C5" s="110">
        <f t="shared" si="1"/>
        <v>8545899450.6359997</v>
      </c>
      <c r="D5" s="111">
        <f>WID!K5</f>
        <v>2.5764366666666664E-3</v>
      </c>
      <c r="E5" s="110">
        <f t="shared" si="2"/>
        <v>556624152.76698709</v>
      </c>
      <c r="F5" s="110">
        <f t="shared" si="3"/>
        <v>9102523603.4029865</v>
      </c>
      <c r="G5" s="112">
        <f t="shared" si="4"/>
        <v>2.1351228258922195</v>
      </c>
      <c r="H5" s="112">
        <f t="shared" si="8"/>
        <v>6.5026864007034728</v>
      </c>
      <c r="I5" s="112">
        <f t="shared" si="9"/>
        <v>27.175624938786815</v>
      </c>
      <c r="J5" s="112">
        <f t="shared" si="5"/>
        <v>1.4771927467613439</v>
      </c>
      <c r="K5" s="112">
        <f t="shared" si="10"/>
        <v>4.3555999300336579</v>
      </c>
      <c r="L5" s="112">
        <f t="shared" si="11"/>
        <v>18.085017783264931</v>
      </c>
      <c r="N5" s="77" t="s">
        <v>87</v>
      </c>
      <c r="O5" s="72">
        <f>O4-O3</f>
        <v>216044182249.2514</v>
      </c>
      <c r="P5" s="72"/>
      <c r="Q5" s="109">
        <v>4</v>
      </c>
      <c r="R5" s="122">
        <f t="shared" si="0"/>
        <v>729248343.72301078</v>
      </c>
      <c r="S5" s="113">
        <f t="shared" si="6"/>
        <v>9275147794.3590107</v>
      </c>
      <c r="T5" s="123">
        <f t="shared" si="7"/>
        <v>1.3576505006504125</v>
      </c>
      <c r="U5" s="112">
        <f t="shared" si="12"/>
        <v>3.965486227317224</v>
      </c>
      <c r="V5" s="112">
        <f t="shared" si="13"/>
        <v>16.433304884960091</v>
      </c>
    </row>
    <row r="6" spans="1:22" x14ac:dyDescent="0.2">
      <c r="A6" s="109">
        <v>5</v>
      </c>
      <c r="B6" s="125">
        <v>10572.71</v>
      </c>
      <c r="C6" s="110">
        <f t="shared" si="1"/>
        <v>9589621362.4439983</v>
      </c>
      <c r="D6" s="111">
        <f>WID!K6</f>
        <v>3.0689633333333337E-3</v>
      </c>
      <c r="E6" s="110">
        <f t="shared" si="2"/>
        <v>663031673.70293677</v>
      </c>
      <c r="F6" s="110">
        <f t="shared" si="3"/>
        <v>10252653036.146935</v>
      </c>
      <c r="G6" s="112">
        <f t="shared" si="4"/>
        <v>2.39588817782007</v>
      </c>
      <c r="H6" s="112">
        <f t="shared" si="8"/>
        <v>8.8985745785235437</v>
      </c>
      <c r="I6" s="112">
        <f t="shared" si="9"/>
        <v>38.503152448067539</v>
      </c>
      <c r="J6" s="112">
        <f t="shared" si="5"/>
        <v>1.6638402007982593</v>
      </c>
      <c r="K6" s="112">
        <f t="shared" si="10"/>
        <v>6.0194401308319172</v>
      </c>
      <c r="L6" s="112">
        <f t="shared" si="11"/>
        <v>25.937600152163938</v>
      </c>
      <c r="N6" s="77" t="s">
        <v>129</v>
      </c>
      <c r="O6" s="73">
        <f>O3/O4</f>
        <v>0.64943169189427485</v>
      </c>
      <c r="P6" s="73"/>
      <c r="Q6" s="109">
        <v>5</v>
      </c>
      <c r="R6" s="122">
        <f t="shared" si="0"/>
        <v>868655712.26150227</v>
      </c>
      <c r="S6" s="113">
        <f t="shared" si="6"/>
        <v>10458277074.705502</v>
      </c>
      <c r="T6" s="123">
        <f t="shared" si="7"/>
        <v>1.5308311437419959</v>
      </c>
      <c r="U6" s="112">
        <f t="shared" si="12"/>
        <v>5.4963173710592201</v>
      </c>
      <c r="V6" s="112">
        <f t="shared" si="13"/>
        <v>23.654508995941114</v>
      </c>
    </row>
    <row r="7" spans="1:22" x14ac:dyDescent="0.2">
      <c r="A7" s="109">
        <v>6</v>
      </c>
      <c r="B7" s="125">
        <v>11666.01</v>
      </c>
      <c r="C7" s="110">
        <f t="shared" si="1"/>
        <v>10581262392.563999</v>
      </c>
      <c r="D7" s="111">
        <f>WID!K7</f>
        <v>4.1296900000000001E-3</v>
      </c>
      <c r="E7" s="110">
        <f t="shared" si="2"/>
        <v>892195498.9929111</v>
      </c>
      <c r="F7" s="110">
        <f t="shared" si="3"/>
        <v>11473457891.55691</v>
      </c>
      <c r="G7" s="112">
        <f t="shared" si="4"/>
        <v>2.6436415489813605</v>
      </c>
      <c r="H7" s="112">
        <f t="shared" si="8"/>
        <v>11.542216127504904</v>
      </c>
      <c r="I7" s="112">
        <f t="shared" si="9"/>
        <v>51.101976765071122</v>
      </c>
      <c r="J7" s="112">
        <f t="shared" si="5"/>
        <v>1.8619571358588238</v>
      </c>
      <c r="K7" s="112">
        <f t="shared" si="10"/>
        <v>7.8813972666907413</v>
      </c>
      <c r="L7" s="112">
        <f t="shared" si="11"/>
        <v>34.75209349380664</v>
      </c>
      <c r="N7" s="77" t="s">
        <v>111</v>
      </c>
      <c r="O7" s="72">
        <f>GSYH!B16*1000</f>
        <v>1006372481605.4637</v>
      </c>
      <c r="P7" s="72"/>
      <c r="Q7" s="109">
        <v>6</v>
      </c>
      <c r="R7" s="122">
        <f t="shared" si="0"/>
        <v>1168889432.2738307</v>
      </c>
      <c r="S7" s="113">
        <f t="shared" si="6"/>
        <v>11750151824.83783</v>
      </c>
      <c r="T7" s="123">
        <f t="shared" si="7"/>
        <v>1.7199294136759242</v>
      </c>
      <c r="U7" s="112">
        <f t="shared" si="12"/>
        <v>7.2162467847351444</v>
      </c>
      <c r="V7" s="112">
        <f t="shared" si="13"/>
        <v>31.781410389485913</v>
      </c>
    </row>
    <row r="8" spans="1:22" x14ac:dyDescent="0.2">
      <c r="A8" s="109">
        <v>7</v>
      </c>
      <c r="B8" s="125">
        <v>12755.8</v>
      </c>
      <c r="C8" s="110">
        <f t="shared" si="1"/>
        <v>11569719795.119999</v>
      </c>
      <c r="D8" s="111">
        <f>WID!K8</f>
        <v>5.4548800000000005E-3</v>
      </c>
      <c r="E8" s="110">
        <f t="shared" si="2"/>
        <v>1178495088.8677967</v>
      </c>
      <c r="F8" s="110">
        <f t="shared" si="3"/>
        <v>12748214883.987795</v>
      </c>
      <c r="G8" s="112">
        <f t="shared" si="4"/>
        <v>2.8905995169296479</v>
      </c>
      <c r="H8" s="112">
        <f t="shared" si="8"/>
        <v>14.432815644434552</v>
      </c>
      <c r="I8" s="112">
        <f t="shared" si="9"/>
        <v>64.93757942984864</v>
      </c>
      <c r="J8" s="112">
        <f t="shared" si="5"/>
        <v>2.0688296324484758</v>
      </c>
      <c r="K8" s="112">
        <f t="shared" si="10"/>
        <v>9.9502268991392171</v>
      </c>
      <c r="L8" s="112">
        <f t="shared" si="11"/>
        <v>44.579060414574897</v>
      </c>
      <c r="N8" s="77" t="s">
        <v>112</v>
      </c>
      <c r="O8" s="72">
        <f>GSYH!V16*1000</f>
        <v>162146609220.82037</v>
      </c>
      <c r="P8" s="79">
        <f>O8/O7</f>
        <v>0.16111987577616219</v>
      </c>
      <c r="Q8" s="109">
        <v>7</v>
      </c>
      <c r="R8" s="122">
        <f t="shared" si="0"/>
        <v>1543978261.4002199</v>
      </c>
      <c r="S8" s="113">
        <f t="shared" si="6"/>
        <v>13113698056.520218</v>
      </c>
      <c r="T8" s="123">
        <f t="shared" si="7"/>
        <v>1.9195186024573103</v>
      </c>
      <c r="U8" s="112">
        <f t="shared" si="12"/>
        <v>9.1357653871924551</v>
      </c>
      <c r="V8" s="112">
        <f t="shared" si="13"/>
        <v>40.880030429818994</v>
      </c>
    </row>
    <row r="9" spans="1:22" x14ac:dyDescent="0.2">
      <c r="A9" s="109">
        <v>8</v>
      </c>
      <c r="B9" s="125">
        <v>13943.72</v>
      </c>
      <c r="C9" s="110">
        <f t="shared" si="1"/>
        <v>12647182717.007999</v>
      </c>
      <c r="D9" s="111">
        <f>WID!K9</f>
        <v>7.7484266666666664E-3</v>
      </c>
      <c r="E9" s="110">
        <f t="shared" si="2"/>
        <v>1674002502.9182928</v>
      </c>
      <c r="F9" s="110">
        <f t="shared" si="3"/>
        <v>14321185219.926292</v>
      </c>
      <c r="G9" s="112">
        <f t="shared" si="4"/>
        <v>3.1597947832517184</v>
      </c>
      <c r="H9" s="112">
        <f t="shared" si="8"/>
        <v>17.592610427686271</v>
      </c>
      <c r="I9" s="112">
        <f t="shared" si="9"/>
        <v>80.063565180302049</v>
      </c>
      <c r="J9" s="112">
        <f t="shared" si="5"/>
        <v>2.3240973441686004</v>
      </c>
      <c r="K9" s="112">
        <f t="shared" si="10"/>
        <v>12.274324243307817</v>
      </c>
      <c r="L9" s="112">
        <f t="shared" si="11"/>
        <v>55.561377856117588</v>
      </c>
      <c r="N9" s="77" t="s">
        <v>113</v>
      </c>
      <c r="O9" s="72">
        <f>GSYH!J16*1000</f>
        <v>3379911081.6902194</v>
      </c>
      <c r="P9" s="72"/>
      <c r="Q9" s="109">
        <v>8</v>
      </c>
      <c r="R9" s="122">
        <f t="shared" si="0"/>
        <v>2193155914.224896</v>
      </c>
      <c r="S9" s="113">
        <f t="shared" si="6"/>
        <v>14840338631.232895</v>
      </c>
      <c r="T9" s="123">
        <f t="shared" si="7"/>
        <v>2.1722557547566699</v>
      </c>
      <c r="U9" s="112">
        <f t="shared" si="12"/>
        <v>11.308021141949125</v>
      </c>
      <c r="V9" s="112">
        <f t="shared" si="13"/>
        <v>51.109466322853947</v>
      </c>
    </row>
    <row r="10" spans="1:22" x14ac:dyDescent="0.2">
      <c r="A10" s="109">
        <v>9</v>
      </c>
      <c r="B10" s="125">
        <v>15172.9</v>
      </c>
      <c r="C10" s="110">
        <f t="shared" si="1"/>
        <v>13762069135.560001</v>
      </c>
      <c r="D10" s="111">
        <f>WID!K10</f>
        <v>1.0586713333333334E-2</v>
      </c>
      <c r="E10" s="110">
        <f t="shared" si="2"/>
        <v>2287197824.8072467</v>
      </c>
      <c r="F10" s="110">
        <f t="shared" si="3"/>
        <v>16049266960.367249</v>
      </c>
      <c r="G10" s="112">
        <f t="shared" si="4"/>
        <v>3.438340003012109</v>
      </c>
      <c r="H10" s="112">
        <f t="shared" si="8"/>
        <v>21.030950430698379</v>
      </c>
      <c r="I10" s="112">
        <f t="shared" si="9"/>
        <v>96.558902145961625</v>
      </c>
      <c r="J10" s="112">
        <f t="shared" si="5"/>
        <v>2.6045371347158905</v>
      </c>
      <c r="K10" s="112">
        <f t="shared" si="10"/>
        <v>14.878861378023707</v>
      </c>
      <c r="L10" s="112">
        <f t="shared" si="11"/>
        <v>67.882964053328806</v>
      </c>
      <c r="N10" s="77" t="s">
        <v>114</v>
      </c>
      <c r="O10" s="72">
        <f>GSYH!N16*1000</f>
        <v>157576388400.23639</v>
      </c>
      <c r="P10" s="72"/>
      <c r="Q10" s="109">
        <v>9</v>
      </c>
      <c r="R10" s="122">
        <f t="shared" si="0"/>
        <v>2996519675.2893786</v>
      </c>
      <c r="S10" s="113">
        <f t="shared" si="6"/>
        <v>16758588810.84938</v>
      </c>
      <c r="T10" s="123">
        <f t="shared" si="7"/>
        <v>2.4530397783075362</v>
      </c>
      <c r="U10" s="112">
        <f t="shared" si="12"/>
        <v>13.761060920256661</v>
      </c>
      <c r="V10" s="112">
        <f t="shared" si="13"/>
        <v>62.672705155514464</v>
      </c>
    </row>
    <row r="11" spans="1:22" x14ac:dyDescent="0.2">
      <c r="A11" s="109">
        <v>10</v>
      </c>
      <c r="B11" s="125">
        <v>16493.95</v>
      </c>
      <c r="C11" s="110">
        <f t="shared" si="1"/>
        <v>14960283150.780003</v>
      </c>
      <c r="D11" s="111">
        <f>WID!K11</f>
        <v>1.3923086666666667E-2</v>
      </c>
      <c r="E11" s="110">
        <f t="shared" si="2"/>
        <v>3008001873.2854557</v>
      </c>
      <c r="F11" s="110">
        <f t="shared" si="3"/>
        <v>17968285024.06546</v>
      </c>
      <c r="G11" s="112">
        <f t="shared" si="4"/>
        <v>3.7377039387777931</v>
      </c>
      <c r="H11" s="112">
        <f t="shared" si="8"/>
        <v>24.768654369476174</v>
      </c>
      <c r="I11" s="112">
        <f t="shared" si="9"/>
        <v>114.49901200043638</v>
      </c>
      <c r="J11" s="112">
        <f t="shared" si="5"/>
        <v>2.9159628105075157</v>
      </c>
      <c r="K11" s="112">
        <f t="shared" si="10"/>
        <v>17.794824188531223</v>
      </c>
      <c r="L11" s="112">
        <f t="shared" si="11"/>
        <v>81.684213916387321</v>
      </c>
      <c r="N11" s="77" t="s">
        <v>137</v>
      </c>
      <c r="O11" s="74">
        <f>O7-O8-O9-O10</f>
        <v>683269572902.7168</v>
      </c>
      <c r="P11" s="74"/>
      <c r="Q11" s="109">
        <v>10</v>
      </c>
      <c r="R11" s="122">
        <f t="shared" si="0"/>
        <v>3940864536.8779116</v>
      </c>
      <c r="S11" s="113">
        <f t="shared" si="6"/>
        <v>18901147687.657913</v>
      </c>
      <c r="T11" s="123">
        <f t="shared" si="7"/>
        <v>2.7666570053603707</v>
      </c>
      <c r="U11" s="112">
        <f t="shared" si="12"/>
        <v>16.527717925617033</v>
      </c>
      <c r="V11" s="112">
        <f t="shared" si="13"/>
        <v>75.721947114684241</v>
      </c>
    </row>
    <row r="12" spans="1:22" x14ac:dyDescent="0.2">
      <c r="A12" s="109">
        <v>11</v>
      </c>
      <c r="B12" s="125">
        <v>17898.16</v>
      </c>
      <c r="C12" s="110">
        <f t="shared" si="1"/>
        <v>16233924649.823999</v>
      </c>
      <c r="D12" s="111">
        <f>WID!K12</f>
        <v>1.7289296666666669E-2</v>
      </c>
      <c r="E12" s="110">
        <f t="shared" si="2"/>
        <v>3735251960.0147085</v>
      </c>
      <c r="F12" s="110">
        <f t="shared" si="3"/>
        <v>19969176609.838707</v>
      </c>
      <c r="G12" s="112">
        <f t="shared" si="4"/>
        <v>4.055912812205392</v>
      </c>
      <c r="H12" s="112">
        <f t="shared" si="8"/>
        <v>28.824567181681566</v>
      </c>
      <c r="I12" s="112">
        <f t="shared" si="9"/>
        <v>133.98305387789435</v>
      </c>
      <c r="J12" s="112">
        <f t="shared" si="5"/>
        <v>3.2406752382187771</v>
      </c>
      <c r="K12" s="112">
        <f t="shared" si="10"/>
        <v>21.03549942675</v>
      </c>
      <c r="L12" s="112">
        <f t="shared" si="11"/>
        <v>97.075809038203062</v>
      </c>
      <c r="N12" s="77" t="s">
        <v>138</v>
      </c>
      <c r="O12" s="74">
        <f>O11-O3</f>
        <v>283045321143.67682</v>
      </c>
      <c r="Q12" s="109">
        <v>11</v>
      </c>
      <c r="R12" s="122">
        <f t="shared" si="0"/>
        <v>4893654527.3649683</v>
      </c>
      <c r="S12" s="113">
        <f t="shared" si="6"/>
        <v>21127579177.188969</v>
      </c>
      <c r="T12" s="123">
        <f t="shared" si="7"/>
        <v>3.092551092812438</v>
      </c>
      <c r="U12" s="112">
        <f t="shared" si="12"/>
        <v>19.620269018429472</v>
      </c>
      <c r="V12" s="112">
        <f t="shared" si="13"/>
        <v>90.369967360116277</v>
      </c>
    </row>
    <row r="13" spans="1:22" x14ac:dyDescent="0.2">
      <c r="A13" s="109">
        <v>12</v>
      </c>
      <c r="B13" s="125">
        <v>19361.259999999998</v>
      </c>
      <c r="C13" s="110">
        <f t="shared" si="1"/>
        <v>17560980344.663998</v>
      </c>
      <c r="D13" s="111">
        <f>WID!K13</f>
        <v>2.1029256666666666E-2</v>
      </c>
      <c r="E13" s="110">
        <f t="shared" si="2"/>
        <v>4543248559.8596182</v>
      </c>
      <c r="F13" s="110">
        <f t="shared" si="3"/>
        <v>22104228904.523617</v>
      </c>
      <c r="G13" s="112">
        <f t="shared" si="4"/>
        <v>4.3874667839844852</v>
      </c>
      <c r="H13" s="112">
        <f t="shared" si="8"/>
        <v>33.212033965666052</v>
      </c>
      <c r="I13" s="112">
        <f t="shared" si="9"/>
        <v>155.09150286836905</v>
      </c>
      <c r="J13" s="112">
        <f t="shared" si="5"/>
        <v>3.5871597848213956</v>
      </c>
      <c r="K13" s="112">
        <f t="shared" si="10"/>
        <v>24.622659211571396</v>
      </c>
      <c r="L13" s="112">
        <f t="shared" si="11"/>
        <v>114.14539659580349</v>
      </c>
      <c r="N13" s="77"/>
      <c r="O13" s="98">
        <f>O12-O5</f>
        <v>67001138894.425415</v>
      </c>
      <c r="Q13" s="109">
        <v>12</v>
      </c>
      <c r="R13" s="122">
        <f t="shared" si="0"/>
        <v>5952232706.6294727</v>
      </c>
      <c r="S13" s="113">
        <f t="shared" si="6"/>
        <v>23513213051.293472</v>
      </c>
      <c r="T13" s="123">
        <f t="shared" si="7"/>
        <v>3.441748442046741</v>
      </c>
      <c r="U13" s="112">
        <f t="shared" si="12"/>
        <v>23.062017460476213</v>
      </c>
      <c r="V13" s="112">
        <f t="shared" si="13"/>
        <v>106.70571619726419</v>
      </c>
    </row>
    <row r="14" spans="1:22" x14ac:dyDescent="0.2">
      <c r="A14" s="109">
        <v>13</v>
      </c>
      <c r="B14" s="125">
        <v>20975.16</v>
      </c>
      <c r="C14" s="110">
        <f t="shared" si="1"/>
        <v>19024814112.624001</v>
      </c>
      <c r="D14" s="111">
        <f>WID!K14</f>
        <v>2.5867783333333332E-2</v>
      </c>
      <c r="E14" s="110">
        <f t="shared" si="2"/>
        <v>5588584096.8508139</v>
      </c>
      <c r="F14" s="110">
        <f t="shared" si="3"/>
        <v>24613398209.474815</v>
      </c>
      <c r="G14" s="112">
        <f t="shared" si="4"/>
        <v>4.7531936345444485</v>
      </c>
      <c r="H14" s="112">
        <f t="shared" si="8"/>
        <v>37.965227600210497</v>
      </c>
      <c r="I14" s="112">
        <f t="shared" si="9"/>
        <v>177.94315391469138</v>
      </c>
      <c r="J14" s="112">
        <f t="shared" si="5"/>
        <v>3.994357487256841</v>
      </c>
      <c r="K14" s="112">
        <f t="shared" si="10"/>
        <v>28.617016698828238</v>
      </c>
      <c r="L14" s="112">
        <f t="shared" si="11"/>
        <v>133.09918977599909</v>
      </c>
      <c r="N14" s="77" t="s">
        <v>139</v>
      </c>
      <c r="O14" s="73">
        <f>O3/O11</f>
        <v>0.58574868197156427</v>
      </c>
      <c r="Q14" s="109">
        <v>13</v>
      </c>
      <c r="R14" s="122">
        <f t="shared" si="0"/>
        <v>7321755040.8583832</v>
      </c>
      <c r="S14" s="113">
        <f t="shared" si="6"/>
        <v>26346569153.482384</v>
      </c>
      <c r="T14" s="123">
        <f t="shared" si="7"/>
        <v>3.8564811682462286</v>
      </c>
      <c r="U14" s="112">
        <f t="shared" si="12"/>
        <v>26.918498628722443</v>
      </c>
      <c r="V14" s="112">
        <f t="shared" si="13"/>
        <v>124.95129022299665</v>
      </c>
    </row>
    <row r="15" spans="1:22" x14ac:dyDescent="0.2">
      <c r="A15" s="109">
        <v>14</v>
      </c>
      <c r="B15" s="125">
        <v>22805.59</v>
      </c>
      <c r="C15" s="110">
        <f t="shared" si="1"/>
        <v>20685044141.676003</v>
      </c>
      <c r="D15" s="111">
        <f>WID!K15</f>
        <v>3.1886063333333332E-2</v>
      </c>
      <c r="E15" s="110">
        <f t="shared" si="2"/>
        <v>6888798477.997839</v>
      </c>
      <c r="F15" s="110">
        <f t="shared" si="3"/>
        <v>27573842619.673843</v>
      </c>
      <c r="G15" s="112">
        <f t="shared" si="4"/>
        <v>5.1679884787544186</v>
      </c>
      <c r="H15" s="112">
        <f t="shared" si="8"/>
        <v>43.133216078964914</v>
      </c>
      <c r="I15" s="112">
        <f t="shared" si="9"/>
        <v>202.74610919793849</v>
      </c>
      <c r="J15" s="112">
        <f t="shared" si="5"/>
        <v>4.4747898596926854</v>
      </c>
      <c r="K15" s="112">
        <f t="shared" si="10"/>
        <v>33.091806558520922</v>
      </c>
      <c r="L15" s="112">
        <f t="shared" si="11"/>
        <v>154.2720581433729</v>
      </c>
      <c r="Q15" s="109">
        <v>14</v>
      </c>
      <c r="R15" s="122">
        <f t="shared" si="0"/>
        <v>9025201036.1909504</v>
      </c>
      <c r="S15" s="113">
        <f t="shared" si="6"/>
        <v>29710245177.866951</v>
      </c>
      <c r="T15" s="123">
        <f t="shared" si="7"/>
        <v>4.3488395154963815</v>
      </c>
      <c r="U15" s="112">
        <f t="shared" si="12"/>
        <v>31.267338144218826</v>
      </c>
      <c r="V15" s="112">
        <f t="shared" si="13"/>
        <v>145.46459193235319</v>
      </c>
    </row>
    <row r="16" spans="1:22" x14ac:dyDescent="0.2">
      <c r="A16" s="109">
        <v>15</v>
      </c>
      <c r="B16" s="125">
        <v>25014.91</v>
      </c>
      <c r="C16" s="110">
        <f t="shared" si="1"/>
        <v>22688933614.523998</v>
      </c>
      <c r="D16" s="111">
        <f>WID!K16</f>
        <v>4.0253126666666666E-2</v>
      </c>
      <c r="E16" s="110">
        <f t="shared" si="2"/>
        <v>8696453833.6755352</v>
      </c>
      <c r="F16" s="110">
        <f t="shared" si="3"/>
        <v>31385387448.199532</v>
      </c>
      <c r="G16" s="112">
        <f t="shared" si="4"/>
        <v>5.6686438139543274</v>
      </c>
      <c r="H16" s="112">
        <f t="shared" si="8"/>
        <v>48.801859892919239</v>
      </c>
      <c r="I16" s="112">
        <f t="shared" si="9"/>
        <v>229.83768992971036</v>
      </c>
      <c r="J16" s="112">
        <f t="shared" si="5"/>
        <v>5.0933421008040334</v>
      </c>
      <c r="K16" s="112">
        <f t="shared" si="10"/>
        <v>38.185148659324952</v>
      </c>
      <c r="L16" s="112">
        <f t="shared" si="11"/>
        <v>178.19238804461469</v>
      </c>
      <c r="Q16" s="109">
        <v>15</v>
      </c>
      <c r="R16" s="122">
        <f t="shared" si="0"/>
        <v>11393459164.403769</v>
      </c>
      <c r="S16" s="113">
        <f t="shared" si="6"/>
        <v>34082392778.927765</v>
      </c>
      <c r="T16" s="123">
        <f t="shared" si="7"/>
        <v>4.9888129704862623</v>
      </c>
      <c r="U16" s="112">
        <f t="shared" si="12"/>
        <v>36.256151114705091</v>
      </c>
      <c r="V16" s="112">
        <f t="shared" si="13"/>
        <v>168.80872314730979</v>
      </c>
    </row>
    <row r="17" spans="1:22" x14ac:dyDescent="0.2">
      <c r="A17" s="109">
        <v>16</v>
      </c>
      <c r="B17" s="125">
        <v>27859.61</v>
      </c>
      <c r="C17" s="110">
        <f t="shared" si="1"/>
        <v>25269123167.604</v>
      </c>
      <c r="D17" s="111">
        <f>WID!K17</f>
        <v>5.1457443333333332E-2</v>
      </c>
      <c r="E17" s="110">
        <f t="shared" si="2"/>
        <v>11117081265.587193</v>
      </c>
      <c r="F17" s="110">
        <f t="shared" si="3"/>
        <v>36386204433.191193</v>
      </c>
      <c r="G17" s="112">
        <f t="shared" si="4"/>
        <v>6.3132829934499117</v>
      </c>
      <c r="H17" s="112">
        <f t="shared" si="8"/>
        <v>55.115142886369149</v>
      </c>
      <c r="I17" s="112">
        <f t="shared" si="9"/>
        <v>259.79250694822099</v>
      </c>
      <c r="J17" s="112">
        <f t="shared" si="5"/>
        <v>5.9048940285956748</v>
      </c>
      <c r="K17" s="112">
        <f t="shared" si="10"/>
        <v>44.090042687920629</v>
      </c>
      <c r="L17" s="112">
        <f t="shared" si="11"/>
        <v>205.68797836811396</v>
      </c>
      <c r="Q17" s="109">
        <v>16</v>
      </c>
      <c r="R17" s="122">
        <f t="shared" si="0"/>
        <v>14564788573.515884</v>
      </c>
      <c r="S17" s="113">
        <f t="shared" si="6"/>
        <v>39833911741.119888</v>
      </c>
      <c r="T17" s="123">
        <f t="shared" si="7"/>
        <v>5.8306920188470341</v>
      </c>
      <c r="U17" s="112">
        <f t="shared" si="12"/>
        <v>42.086843133552122</v>
      </c>
      <c r="V17" s="112">
        <f t="shared" si="13"/>
        <v>195.85748562064305</v>
      </c>
    </row>
    <row r="18" spans="1:22" x14ac:dyDescent="0.2">
      <c r="A18" s="109">
        <v>17</v>
      </c>
      <c r="B18" s="125">
        <v>31336.53</v>
      </c>
      <c r="C18" s="110">
        <f t="shared" si="1"/>
        <v>28422746629.091999</v>
      </c>
      <c r="D18" s="111">
        <f>WID!K18</f>
        <v>6.6811303333333336E-2</v>
      </c>
      <c r="E18" s="110">
        <f t="shared" si="2"/>
        <v>14434193393.656685</v>
      </c>
      <c r="F18" s="110">
        <f t="shared" si="3"/>
        <v>42856940022.748688</v>
      </c>
      <c r="G18" s="112">
        <f t="shared" si="4"/>
        <v>7.1011899277388641</v>
      </c>
      <c r="H18" s="112">
        <f t="shared" si="8"/>
        <v>62.216332814108014</v>
      </c>
      <c r="I18" s="112">
        <f t="shared" si="9"/>
        <v>293.32868925119294</v>
      </c>
      <c r="J18" s="112">
        <f t="shared" si="5"/>
        <v>6.954990034447432</v>
      </c>
      <c r="K18" s="112">
        <f t="shared" si="10"/>
        <v>51.045032722368063</v>
      </c>
      <c r="L18" s="112">
        <f t="shared" si="11"/>
        <v>237.83768852572172</v>
      </c>
      <c r="Q18" s="109">
        <v>17</v>
      </c>
      <c r="R18" s="122">
        <f t="shared" si="0"/>
        <v>18910626808.010941</v>
      </c>
      <c r="S18" s="113">
        <f t="shared" si="6"/>
        <v>47333373437.102936</v>
      </c>
      <c r="T18" s="123">
        <f t="shared" si="7"/>
        <v>6.9284263247469662</v>
      </c>
      <c r="U18" s="112">
        <f t="shared" si="12"/>
        <v>49.015269458299088</v>
      </c>
      <c r="V18" s="112">
        <f t="shared" si="13"/>
        <v>227.75528147962802</v>
      </c>
    </row>
    <row r="19" spans="1:22" x14ac:dyDescent="0.2">
      <c r="A19" s="109">
        <v>18</v>
      </c>
      <c r="B19" s="125">
        <v>36314.1</v>
      </c>
      <c r="C19" s="110">
        <f t="shared" si="1"/>
        <v>32937484251.239998</v>
      </c>
      <c r="D19" s="111">
        <f>WID!K19</f>
        <v>9.0898536666666654E-2</v>
      </c>
      <c r="E19" s="110">
        <f t="shared" si="2"/>
        <v>19638100021.803593</v>
      </c>
      <c r="F19" s="110">
        <f t="shared" si="3"/>
        <v>52575584273.043594</v>
      </c>
      <c r="G19" s="112">
        <f t="shared" si="4"/>
        <v>8.2291600619118306</v>
      </c>
      <c r="H19" s="112">
        <f t="shared" si="8"/>
        <v>70.445492876019841</v>
      </c>
      <c r="I19" s="112">
        <f t="shared" si="9"/>
        <v>331.65456422531963</v>
      </c>
      <c r="J19" s="112">
        <f t="shared" si="5"/>
        <v>8.5321692234717101</v>
      </c>
      <c r="K19" s="112">
        <f t="shared" si="10"/>
        <v>59.577201945839775</v>
      </c>
      <c r="L19" s="112">
        <f t="shared" si="11"/>
        <v>276.55558667051957</v>
      </c>
      <c r="Q19" s="109">
        <v>18</v>
      </c>
      <c r="R19" s="122">
        <f t="shared" si="0"/>
        <v>25728405502.306946</v>
      </c>
      <c r="S19" s="113">
        <f t="shared" si="6"/>
        <v>58665889753.546944</v>
      </c>
      <c r="T19" s="123">
        <f t="shared" si="7"/>
        <v>8.5872243074601293</v>
      </c>
      <c r="U19" s="112">
        <f t="shared" si="12"/>
        <v>57.60249376575922</v>
      </c>
      <c r="V19" s="112">
        <f t="shared" si="13"/>
        <v>266.54440806014577</v>
      </c>
    </row>
    <row r="20" spans="1:22" x14ac:dyDescent="0.2">
      <c r="A20" s="109">
        <v>19</v>
      </c>
      <c r="B20" s="125">
        <v>45411.9</v>
      </c>
      <c r="C20" s="110">
        <f t="shared" si="1"/>
        <v>41189338055.160004</v>
      </c>
      <c r="D20" s="111">
        <f>WID!K20</f>
        <v>0.14583772</v>
      </c>
      <c r="E20" s="110">
        <f t="shared" si="2"/>
        <v>31507390958.495296</v>
      </c>
      <c r="F20" s="110">
        <f t="shared" si="3"/>
        <v>72696729013.655304</v>
      </c>
      <c r="G20" s="112">
        <f t="shared" si="4"/>
        <v>10.290817996743245</v>
      </c>
      <c r="H20" s="112">
        <f t="shared" si="8"/>
        <v>80.736310872763084</v>
      </c>
      <c r="I20" s="112">
        <f t="shared" si="9"/>
        <v>377.95450937195733</v>
      </c>
      <c r="J20" s="112">
        <f t="shared" si="5"/>
        <v>11.797506437895947</v>
      </c>
      <c r="K20" s="112">
        <f t="shared" si="10"/>
        <v>71.374708383735722</v>
      </c>
      <c r="L20" s="112">
        <f t="shared" si="11"/>
        <v>327.37977582393876</v>
      </c>
      <c r="Q20" s="109">
        <v>19</v>
      </c>
      <c r="R20" s="122">
        <f t="shared" si="0"/>
        <v>41278684292.26162</v>
      </c>
      <c r="S20" s="113">
        <f t="shared" si="6"/>
        <v>82468022347.421631</v>
      </c>
      <c r="T20" s="123">
        <f t="shared" si="7"/>
        <v>12.071263370673213</v>
      </c>
      <c r="U20" s="112">
        <f t="shared" si="12"/>
        <v>69.673757136432428</v>
      </c>
      <c r="V20" s="112">
        <f t="shared" si="13"/>
        <v>318.19062725547911</v>
      </c>
    </row>
    <row r="21" spans="1:22" x14ac:dyDescent="0.2">
      <c r="A21" s="109">
        <v>20</v>
      </c>
      <c r="B21" s="125">
        <v>85007.89</v>
      </c>
      <c r="C21" s="110">
        <f t="shared" si="1"/>
        <v>77103550359.395996</v>
      </c>
      <c r="D21" s="111">
        <f>WID!K21</f>
        <v>0.45956662666666676</v>
      </c>
      <c r="E21" s="110">
        <f t="shared" si="2"/>
        <v>99286696047.24704</v>
      </c>
      <c r="F21" s="110">
        <f t="shared" si="3"/>
        <v>176390246406.64304</v>
      </c>
      <c r="G21" s="112">
        <f t="shared" si="4"/>
        <v>19.263689127236912</v>
      </c>
      <c r="H21" s="112">
        <f t="shared" si="8"/>
        <v>100</v>
      </c>
      <c r="I21" s="112">
        <f t="shared" si="9"/>
        <v>451.8407771819077</v>
      </c>
      <c r="J21" s="112">
        <f t="shared" si="5"/>
        <v>28.625291616264285</v>
      </c>
      <c r="K21" s="112">
        <f t="shared" si="10"/>
        <v>100</v>
      </c>
      <c r="L21" s="112">
        <f t="shared" si="11"/>
        <v>428.43677095933924</v>
      </c>
      <c r="Q21" s="109">
        <v>20</v>
      </c>
      <c r="R21" s="122">
        <f t="shared" si="0"/>
        <v>130078183431.78293</v>
      </c>
      <c r="S21" s="113">
        <f t="shared" si="6"/>
        <v>207181733791.17892</v>
      </c>
      <c r="T21" s="123">
        <f t="shared" si="7"/>
        <v>30.326242863567575</v>
      </c>
      <c r="U21" s="112">
        <f t="shared" si="12"/>
        <v>100</v>
      </c>
      <c r="V21" s="112">
        <f t="shared" si="13"/>
        <v>424.18439284108103</v>
      </c>
    </row>
    <row r="22" spans="1:22" x14ac:dyDescent="0.2">
      <c r="A22" s="109"/>
      <c r="B22" s="109"/>
      <c r="C22" s="114">
        <f>SUM(C2:C21)</f>
        <v>400253294424.16797</v>
      </c>
      <c r="D22" s="115">
        <f>SUM(D2:D21)</f>
        <v>0.99956820666666668</v>
      </c>
      <c r="E22" s="114">
        <f>SUM(E2:E21)</f>
        <v>215950895811.65076</v>
      </c>
      <c r="F22" s="114">
        <f>SUM(F2:F21)</f>
        <v>616204190235.81873</v>
      </c>
      <c r="G22" s="114">
        <f>SUM(G2:G21)</f>
        <v>100</v>
      </c>
      <c r="H22" s="108" t="s">
        <v>91</v>
      </c>
      <c r="I22" s="113">
        <f>SUM(I2:I21)</f>
        <v>3115.5207708785074</v>
      </c>
      <c r="J22" s="114">
        <f>SUM(J2:J21)</f>
        <v>100</v>
      </c>
      <c r="K22" s="108" t="s">
        <v>91</v>
      </c>
      <c r="L22" s="113">
        <f>SUM(L2:L21)</f>
        <v>2499.5475087607756</v>
      </c>
      <c r="Q22" s="109"/>
      <c r="R22" s="126">
        <f>SUM(R2:R21)</f>
        <v>282923104060.97583</v>
      </c>
      <c r="S22" s="126">
        <f>SUM(S2:S21)</f>
        <v>683176398485.1438</v>
      </c>
      <c r="T22" s="108"/>
      <c r="U22" s="108" t="s">
        <v>91</v>
      </c>
      <c r="V22" s="113">
        <f>SUM(V2:V21)</f>
        <v>2387.6285835839499</v>
      </c>
    </row>
    <row r="23" spans="1:22" x14ac:dyDescent="0.2">
      <c r="A23" s="109"/>
      <c r="B23" s="109"/>
      <c r="C23" s="109"/>
      <c r="D23" s="109"/>
      <c r="E23" s="109"/>
      <c r="F23" s="109"/>
      <c r="G23" s="109"/>
      <c r="H23" s="108" t="s">
        <v>92</v>
      </c>
      <c r="I23" s="113">
        <f>5000-I22</f>
        <v>1884.4792291214926</v>
      </c>
      <c r="J23" s="109"/>
      <c r="K23" s="108" t="s">
        <v>92</v>
      </c>
      <c r="L23" s="113">
        <f>5000-L22</f>
        <v>2500.4524912392244</v>
      </c>
      <c r="Q23" s="109"/>
      <c r="R23" s="108"/>
      <c r="S23" s="108"/>
      <c r="T23" s="108"/>
      <c r="U23" s="108" t="s">
        <v>92</v>
      </c>
      <c r="V23" s="113">
        <f>5000-V22</f>
        <v>2612.3714164160501</v>
      </c>
    </row>
    <row r="24" spans="1:22" x14ac:dyDescent="0.2">
      <c r="A24" s="109"/>
      <c r="B24" s="109"/>
      <c r="C24" s="109"/>
      <c r="D24" s="109"/>
      <c r="E24" s="109"/>
      <c r="F24" s="109"/>
      <c r="G24" s="109"/>
      <c r="H24" s="108" t="s">
        <v>100</v>
      </c>
      <c r="I24" s="117">
        <f>I23/(I23+I22)</f>
        <v>0.37689584582429853</v>
      </c>
      <c r="J24" s="109"/>
      <c r="K24" s="108" t="s">
        <v>100</v>
      </c>
      <c r="L24" s="117">
        <f>L23/(L23+L22)</f>
        <v>0.50009049824784491</v>
      </c>
      <c r="Q24" s="109"/>
      <c r="R24" s="108"/>
      <c r="S24" s="108"/>
      <c r="T24" s="108"/>
      <c r="U24" s="108" t="s">
        <v>100</v>
      </c>
      <c r="V24" s="121">
        <f>V23/(V23+V22)</f>
        <v>0.52247428328320999</v>
      </c>
    </row>
    <row r="25" spans="1:22" x14ac:dyDescent="0.2">
      <c r="R25" s="77"/>
      <c r="S25" s="77"/>
      <c r="T25" s="77"/>
      <c r="U25" s="7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P8" sqref="P8"/>
    </sheetView>
  </sheetViews>
  <sheetFormatPr defaultColWidth="11.42578125" defaultRowHeight="12.75" x14ac:dyDescent="0.2"/>
  <cols>
    <col min="3" max="3" width="17.42578125" bestFit="1" customWidth="1"/>
    <col min="4" max="4" width="12.140625" bestFit="1" customWidth="1"/>
    <col min="5" max="5" width="15.42578125" bestFit="1" customWidth="1"/>
    <col min="6" max="6" width="18.42578125" bestFit="1" customWidth="1"/>
    <col min="15" max="15" width="20.140625" bestFit="1" customWidth="1"/>
    <col min="18" max="18" width="15.85546875" bestFit="1" customWidth="1"/>
    <col min="19" max="19" width="18.425781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Gelir'!B27</f>
        <v>24343.439999999999</v>
      </c>
      <c r="Q1" s="108" t="s">
        <v>95</v>
      </c>
      <c r="R1" s="108" t="s">
        <v>115</v>
      </c>
      <c r="S1" s="108" t="s">
        <v>116</v>
      </c>
      <c r="T1" s="108" t="s">
        <v>106</v>
      </c>
      <c r="U1" s="108" t="s">
        <v>101</v>
      </c>
      <c r="V1" s="108" t="s">
        <v>117</v>
      </c>
    </row>
    <row r="2" spans="1:22" x14ac:dyDescent="0.2">
      <c r="A2" s="109">
        <v>1</v>
      </c>
      <c r="B2" s="125">
        <v>4706.43</v>
      </c>
      <c r="C2" s="110">
        <f>B2*$O$2/20</f>
        <v>4517865656.4171886</v>
      </c>
      <c r="D2" s="111">
        <f>WID!L2</f>
        <v>-1.195586E-3</v>
      </c>
      <c r="E2" s="124">
        <f>D2*$O$5</f>
        <v>-312263376.25971985</v>
      </c>
      <c r="F2" s="110">
        <f>E2+C2</f>
        <v>4205602280.1574688</v>
      </c>
      <c r="G2" s="112">
        <f>C2*100/$C$22</f>
        <v>0.96661740777636529</v>
      </c>
      <c r="H2" s="112">
        <f>G2</f>
        <v>0.96661740777636529</v>
      </c>
      <c r="I2" s="112">
        <f>H2*5/2</f>
        <v>2.4165435194409133</v>
      </c>
      <c r="J2" s="112">
        <f>F2*100/$F$22</f>
        <v>0.5773186976248782</v>
      </c>
      <c r="K2" s="112">
        <f>J2</f>
        <v>0.5773186976248782</v>
      </c>
      <c r="L2" s="112">
        <f>K2*5/2</f>
        <v>1.4432967440621955</v>
      </c>
      <c r="N2" s="77" t="s">
        <v>135</v>
      </c>
      <c r="O2" s="72">
        <f>Nufus!F9</f>
        <v>19198694.791666668</v>
      </c>
      <c r="Q2" s="92">
        <v>1</v>
      </c>
      <c r="R2" s="90">
        <f t="shared" ref="R2:R21" si="0">D2*$O$12</f>
        <v>-417637944.16295063</v>
      </c>
      <c r="S2" s="74">
        <f>C2+R2</f>
        <v>4100227712.2542381</v>
      </c>
      <c r="T2" s="91">
        <f>S2*100/$S$22</f>
        <v>0.50212517355344988</v>
      </c>
      <c r="U2" s="71">
        <f>T2</f>
        <v>0.50212517355344988</v>
      </c>
      <c r="V2" s="71">
        <f>U2*5/2</f>
        <v>1.2553129338836246</v>
      </c>
    </row>
    <row r="3" spans="1:22" x14ac:dyDescent="0.2">
      <c r="A3" s="109">
        <v>2</v>
      </c>
      <c r="B3" s="125">
        <v>7380.08</v>
      </c>
      <c r="C3" s="110">
        <f t="shared" ref="C3:C21" si="1">B3*$O$2/20</f>
        <v>7084395172.9041672</v>
      </c>
      <c r="D3" s="111">
        <f>WID!L3</f>
        <v>6.3580333333333337E-4</v>
      </c>
      <c r="E3" s="124">
        <f t="shared" ref="E3:E21" si="2">D3*$O$5</f>
        <v>166059234.13610628</v>
      </c>
      <c r="F3" s="110">
        <f t="shared" ref="F3:F21" si="3">E3+C3</f>
        <v>7250454407.0402737</v>
      </c>
      <c r="G3" s="112">
        <f t="shared" ref="G3:G21" si="4">C3*100/$C$22</f>
        <v>1.5157377882561085</v>
      </c>
      <c r="H3" s="112">
        <f>G3+H2</f>
        <v>2.4823551960324739</v>
      </c>
      <c r="I3" s="112">
        <f>(H3+H2)*5/2</f>
        <v>8.622431509522098</v>
      </c>
      <c r="J3" s="112">
        <f t="shared" ref="J3:J21" si="5">F3*100/$F$22</f>
        <v>0.99529689604988536</v>
      </c>
      <c r="K3" s="112">
        <f>J3+K2</f>
        <v>1.5726155936747634</v>
      </c>
      <c r="L3" s="112">
        <f>(K3+K2)*5/2</f>
        <v>5.3748357282491046</v>
      </c>
      <c r="N3" s="77" t="s">
        <v>102</v>
      </c>
      <c r="O3" s="72">
        <f>O2*O1</f>
        <v>467362274739.25</v>
      </c>
      <c r="Q3" s="92">
        <v>2</v>
      </c>
      <c r="R3" s="90">
        <f t="shared" si="0"/>
        <v>222096609.54986474</v>
      </c>
      <c r="S3" s="74">
        <f t="shared" ref="S3:S21" si="6">C3+R3</f>
        <v>7306491782.4540319</v>
      </c>
      <c r="T3" s="91">
        <f t="shared" ref="T3:T21" si="7">S3*100/$S$22</f>
        <v>0.89477309842251529</v>
      </c>
      <c r="U3" s="71">
        <f>T3+U2</f>
        <v>1.3968982719759651</v>
      </c>
      <c r="V3" s="71">
        <f>(U3+U2)*5/2</f>
        <v>4.7475586138235375</v>
      </c>
    </row>
    <row r="4" spans="1:22" x14ac:dyDescent="0.2">
      <c r="A4" s="109">
        <v>3</v>
      </c>
      <c r="B4" s="125">
        <v>9048.41</v>
      </c>
      <c r="C4" s="110">
        <f t="shared" si="1"/>
        <v>8685883096.9932289</v>
      </c>
      <c r="D4" s="111">
        <f>WID!L4</f>
        <v>1.2410266666666669E-3</v>
      </c>
      <c r="E4" s="124">
        <f t="shared" si="2"/>
        <v>324131578.12292826</v>
      </c>
      <c r="F4" s="110">
        <f t="shared" si="3"/>
        <v>9010014675.1161575</v>
      </c>
      <c r="G4" s="112">
        <f t="shared" si="4"/>
        <v>1.8583832371240492</v>
      </c>
      <c r="H4" s="112">
        <f t="shared" ref="H4:H21" si="8">G4+H3</f>
        <v>4.3407384331565231</v>
      </c>
      <c r="I4" s="112">
        <f t="shared" ref="I4:I21" si="9">(H4+H3)*5/2</f>
        <v>17.057734072972494</v>
      </c>
      <c r="J4" s="112">
        <f t="shared" si="5"/>
        <v>1.2368382912385942</v>
      </c>
      <c r="K4" s="112">
        <f t="shared" ref="K4:K21" si="10">J4+K3</f>
        <v>2.8094538849133577</v>
      </c>
      <c r="L4" s="112">
        <f t="shared" ref="L4:L20" si="11">(K4+K3)*5/2</f>
        <v>10.955173696470304</v>
      </c>
      <c r="N4" s="77" t="s">
        <v>141</v>
      </c>
      <c r="O4" s="72">
        <f>GSYH!F17*1000</f>
        <v>728542462747.23926</v>
      </c>
      <c r="Q4" s="92">
        <v>3</v>
      </c>
      <c r="R4" s="90">
        <f t="shared" si="0"/>
        <v>433511119.83417851</v>
      </c>
      <c r="S4" s="74">
        <f t="shared" si="6"/>
        <v>9119394216.8274078</v>
      </c>
      <c r="T4" s="91">
        <f t="shared" si="7"/>
        <v>1.1167861214491639</v>
      </c>
      <c r="U4" s="71">
        <f t="shared" ref="U4:U21" si="12">T4+U3</f>
        <v>2.5136843934251289</v>
      </c>
      <c r="V4" s="71">
        <f t="shared" ref="V4:V21" si="13">(U4+U3)*5/2</f>
        <v>9.776456663502735</v>
      </c>
    </row>
    <row r="5" spans="1:22" x14ac:dyDescent="0.2">
      <c r="A5" s="109">
        <v>4</v>
      </c>
      <c r="B5" s="125">
        <v>10394.030000000001</v>
      </c>
      <c r="C5" s="110">
        <f t="shared" si="1"/>
        <v>9977590481.2713566</v>
      </c>
      <c r="D5" s="111">
        <f>WID!L5</f>
        <v>2.3048333333333332E-3</v>
      </c>
      <c r="E5" s="124">
        <f t="shared" si="2"/>
        <v>601976803.32708049</v>
      </c>
      <c r="F5" s="110">
        <f t="shared" si="3"/>
        <v>10579567284.598436</v>
      </c>
      <c r="G5" s="112">
        <f t="shared" si="4"/>
        <v>2.134749764672963</v>
      </c>
      <c r="H5" s="112">
        <f t="shared" si="8"/>
        <v>6.4754881978294865</v>
      </c>
      <c r="I5" s="112">
        <f t="shared" si="9"/>
        <v>27.040566577465022</v>
      </c>
      <c r="J5" s="112">
        <f t="shared" si="5"/>
        <v>1.452296627048254</v>
      </c>
      <c r="K5" s="112">
        <f t="shared" si="10"/>
        <v>4.2617505119616119</v>
      </c>
      <c r="L5" s="112">
        <f t="shared" si="11"/>
        <v>17.678010992187424</v>
      </c>
      <c r="N5" s="77" t="s">
        <v>87</v>
      </c>
      <c r="O5" s="72">
        <f>O4-O3</f>
        <v>261180188007.98926</v>
      </c>
      <c r="Q5" s="92">
        <v>4</v>
      </c>
      <c r="R5" s="90">
        <f t="shared" si="0"/>
        <v>805116365.50743651</v>
      </c>
      <c r="S5" s="74">
        <f t="shared" si="6"/>
        <v>10782706846.778793</v>
      </c>
      <c r="T5" s="91">
        <f t="shared" si="7"/>
        <v>1.3204799652061514</v>
      </c>
      <c r="U5" s="71">
        <f t="shared" si="12"/>
        <v>3.8341643586312806</v>
      </c>
      <c r="V5" s="71">
        <f t="shared" si="13"/>
        <v>15.869621880141022</v>
      </c>
    </row>
    <row r="6" spans="1:22" x14ac:dyDescent="0.2">
      <c r="A6" s="109">
        <v>5</v>
      </c>
      <c r="B6" s="125">
        <v>11591.22</v>
      </c>
      <c r="C6" s="110">
        <f t="shared" si="1"/>
        <v>11126814752.153126</v>
      </c>
      <c r="D6" s="111">
        <f>WID!L6</f>
        <v>2.7603133333333335E-3</v>
      </c>
      <c r="E6" s="124">
        <f t="shared" si="2"/>
        <v>720939155.36095953</v>
      </c>
      <c r="F6" s="110">
        <f t="shared" si="3"/>
        <v>11847753907.514086</v>
      </c>
      <c r="G6" s="112">
        <f t="shared" si="4"/>
        <v>2.3806313977612668</v>
      </c>
      <c r="H6" s="112">
        <f t="shared" si="8"/>
        <v>8.8561195955907532</v>
      </c>
      <c r="I6" s="112">
        <f t="shared" si="9"/>
        <v>38.329019483550596</v>
      </c>
      <c r="J6" s="112">
        <f t="shared" si="5"/>
        <v>1.6263853308092626</v>
      </c>
      <c r="K6" s="112">
        <f t="shared" si="10"/>
        <v>5.8881358427708745</v>
      </c>
      <c r="L6" s="112">
        <f t="shared" si="11"/>
        <v>25.374715886831218</v>
      </c>
      <c r="N6" s="77" t="s">
        <v>129</v>
      </c>
      <c r="O6" s="73">
        <f>O3/O4</f>
        <v>0.64150313624395672</v>
      </c>
      <c r="Q6" s="92">
        <v>5</v>
      </c>
      <c r="R6" s="90">
        <f t="shared" si="0"/>
        <v>964223055.2874614</v>
      </c>
      <c r="S6" s="74">
        <f t="shared" si="6"/>
        <v>12091037807.440588</v>
      </c>
      <c r="T6" s="91">
        <f t="shared" si="7"/>
        <v>1.4807017764787935</v>
      </c>
      <c r="U6" s="71">
        <f t="shared" si="12"/>
        <v>5.3148661351100746</v>
      </c>
      <c r="V6" s="71">
        <f t="shared" si="13"/>
        <v>22.872576234353389</v>
      </c>
    </row>
    <row r="7" spans="1:22" x14ac:dyDescent="0.2">
      <c r="A7" s="109">
        <v>6</v>
      </c>
      <c r="B7" s="125">
        <v>12679.24</v>
      </c>
      <c r="C7" s="110">
        <f t="shared" si="1"/>
        <v>12171242947.514584</v>
      </c>
      <c r="D7" s="111">
        <f>WID!L7</f>
        <v>3.8401266666666664E-3</v>
      </c>
      <c r="E7" s="124">
        <f t="shared" si="2"/>
        <v>1002965004.774493</v>
      </c>
      <c r="F7" s="110">
        <f t="shared" si="3"/>
        <v>13174207952.289076</v>
      </c>
      <c r="G7" s="112">
        <f t="shared" si="4"/>
        <v>2.6040914454001012</v>
      </c>
      <c r="H7" s="112">
        <f t="shared" si="8"/>
        <v>11.460211040990854</v>
      </c>
      <c r="I7" s="112">
        <f t="shared" si="9"/>
        <v>50.790826591454021</v>
      </c>
      <c r="J7" s="112">
        <f t="shared" si="5"/>
        <v>1.8084726207086952</v>
      </c>
      <c r="K7" s="112">
        <f t="shared" si="10"/>
        <v>7.6966084634795697</v>
      </c>
      <c r="L7" s="112">
        <f t="shared" si="11"/>
        <v>33.961860765626113</v>
      </c>
      <c r="N7" s="77" t="s">
        <v>111</v>
      </c>
      <c r="O7" s="72">
        <f>GSYH!B17*1000</f>
        <v>1167664479155.2361</v>
      </c>
      <c r="Q7" s="92">
        <v>6</v>
      </c>
      <c r="R7" s="90">
        <f t="shared" si="0"/>
        <v>1341419694.1014624</v>
      </c>
      <c r="S7" s="74">
        <f t="shared" si="6"/>
        <v>13512662641.616047</v>
      </c>
      <c r="T7" s="91">
        <f t="shared" si="7"/>
        <v>1.6547978673995078</v>
      </c>
      <c r="U7" s="71">
        <f t="shared" si="12"/>
        <v>6.9696640025095826</v>
      </c>
      <c r="V7" s="71">
        <f t="shared" si="13"/>
        <v>30.711325344049143</v>
      </c>
    </row>
    <row r="8" spans="1:22" x14ac:dyDescent="0.2">
      <c r="A8" s="109">
        <v>7</v>
      </c>
      <c r="B8" s="125">
        <v>13953.69</v>
      </c>
      <c r="C8" s="110">
        <f t="shared" si="1"/>
        <v>13394631776.376564</v>
      </c>
      <c r="D8" s="111">
        <f>WID!L8</f>
        <v>5.0462533333333337E-3</v>
      </c>
      <c r="E8" s="124">
        <f t="shared" si="2"/>
        <v>1317981394.3359425</v>
      </c>
      <c r="F8" s="110">
        <f t="shared" si="3"/>
        <v>14712613170.712507</v>
      </c>
      <c r="G8" s="112">
        <f t="shared" si="4"/>
        <v>2.8658409148154735</v>
      </c>
      <c r="H8" s="112">
        <f t="shared" si="8"/>
        <v>14.326051955806328</v>
      </c>
      <c r="I8" s="112">
        <f t="shared" si="9"/>
        <v>64.465657491992957</v>
      </c>
      <c r="J8" s="112">
        <f t="shared" si="5"/>
        <v>2.0196552380736157</v>
      </c>
      <c r="K8" s="112">
        <f t="shared" si="10"/>
        <v>9.716263701553185</v>
      </c>
      <c r="L8" s="112">
        <f t="shared" si="11"/>
        <v>43.532180412581887</v>
      </c>
      <c r="N8" s="77" t="s">
        <v>112</v>
      </c>
      <c r="O8" s="72">
        <f>GSYH!V17*1000</f>
        <v>173961318073.78967</v>
      </c>
      <c r="P8" s="79">
        <f>O8/O7</f>
        <v>0.14898228145095629</v>
      </c>
      <c r="Q8" s="92">
        <v>7</v>
      </c>
      <c r="R8" s="90">
        <f t="shared" si="0"/>
        <v>1762739667.2918303</v>
      </c>
      <c r="S8" s="74">
        <f t="shared" si="6"/>
        <v>15157371443.668394</v>
      </c>
      <c r="T8" s="91">
        <f t="shared" si="7"/>
        <v>1.8562134351757138</v>
      </c>
      <c r="U8" s="71">
        <f t="shared" si="12"/>
        <v>8.8258774376852962</v>
      </c>
      <c r="V8" s="71">
        <f t="shared" si="13"/>
        <v>39.488853600487197</v>
      </c>
    </row>
    <row r="9" spans="1:22" x14ac:dyDescent="0.2">
      <c r="A9" s="109">
        <v>8</v>
      </c>
      <c r="B9" s="125">
        <v>15162.19</v>
      </c>
      <c r="C9" s="110">
        <f t="shared" si="1"/>
        <v>14554712909.163021</v>
      </c>
      <c r="D9" s="111">
        <f>WID!L9</f>
        <v>7.2134133333333333E-3</v>
      </c>
      <c r="E9" s="124">
        <f t="shared" si="2"/>
        <v>1884000650.5793364</v>
      </c>
      <c r="F9" s="110">
        <f t="shared" si="3"/>
        <v>16438713559.742357</v>
      </c>
      <c r="G9" s="112">
        <f t="shared" si="4"/>
        <v>3.1140454216917544</v>
      </c>
      <c r="H9" s="112">
        <f t="shared" si="8"/>
        <v>17.440097377498084</v>
      </c>
      <c r="I9" s="112">
        <f t="shared" si="9"/>
        <v>79.41537333326103</v>
      </c>
      <c r="J9" s="112">
        <f t="shared" si="5"/>
        <v>2.2566034709738503</v>
      </c>
      <c r="K9" s="112">
        <f t="shared" si="10"/>
        <v>11.972867172527035</v>
      </c>
      <c r="L9" s="112">
        <f t="shared" si="11"/>
        <v>54.222827185200551</v>
      </c>
      <c r="N9" s="77" t="s">
        <v>113</v>
      </c>
      <c r="O9" s="72">
        <f>GSYH!J17*1000</f>
        <v>3339434494.8097792</v>
      </c>
      <c r="Q9" s="92">
        <v>8</v>
      </c>
      <c r="R9" s="90">
        <f t="shared" si="0"/>
        <v>2519764462.7245135</v>
      </c>
      <c r="S9" s="74">
        <f t="shared" si="6"/>
        <v>17074477371.887535</v>
      </c>
      <c r="T9" s="91">
        <f t="shared" si="7"/>
        <v>2.0909875049305242</v>
      </c>
      <c r="U9" s="71">
        <f t="shared" si="12"/>
        <v>10.91686494261582</v>
      </c>
      <c r="V9" s="71">
        <f t="shared" si="13"/>
        <v>49.356855950752788</v>
      </c>
    </row>
    <row r="10" spans="1:22" x14ac:dyDescent="0.2">
      <c r="A10" s="109">
        <v>9</v>
      </c>
      <c r="B10" s="125">
        <v>16502.04</v>
      </c>
      <c r="C10" s="110">
        <f t="shared" si="1"/>
        <v>15840881469.993753</v>
      </c>
      <c r="D10" s="111">
        <f>WID!L10</f>
        <v>9.9557966666666674E-3</v>
      </c>
      <c r="E10" s="124">
        <f t="shared" si="2"/>
        <v>2600256845.169313</v>
      </c>
      <c r="F10" s="110">
        <f t="shared" si="3"/>
        <v>18441138315.163067</v>
      </c>
      <c r="G10" s="112">
        <f t="shared" si="4"/>
        <v>3.3892268933824341</v>
      </c>
      <c r="H10" s="112">
        <f t="shared" si="8"/>
        <v>20.82932427088052</v>
      </c>
      <c r="I10" s="112">
        <f t="shared" si="9"/>
        <v>95.673554120946505</v>
      </c>
      <c r="J10" s="112">
        <f t="shared" si="5"/>
        <v>2.5314837794009262</v>
      </c>
      <c r="K10" s="112">
        <f t="shared" si="10"/>
        <v>14.504350951927961</v>
      </c>
      <c r="L10" s="112">
        <f t="shared" si="11"/>
        <v>66.193045311137496</v>
      </c>
      <c r="N10" s="77" t="s">
        <v>114</v>
      </c>
      <c r="O10" s="72">
        <f>GSYH!N17*1000</f>
        <v>173684929102.09637</v>
      </c>
      <c r="Q10" s="92">
        <v>9</v>
      </c>
      <c r="R10" s="90">
        <f t="shared" si="0"/>
        <v>3477724272.7591519</v>
      </c>
      <c r="S10" s="74">
        <f t="shared" si="6"/>
        <v>19318605742.752907</v>
      </c>
      <c r="T10" s="91">
        <f t="shared" si="7"/>
        <v>2.3658096433032934</v>
      </c>
      <c r="U10" s="71">
        <f t="shared" si="12"/>
        <v>13.282674585919114</v>
      </c>
      <c r="V10" s="71">
        <f t="shared" si="13"/>
        <v>60.498848821337333</v>
      </c>
    </row>
    <row r="11" spans="1:22" x14ac:dyDescent="0.2">
      <c r="A11" s="109">
        <v>10</v>
      </c>
      <c r="B11" s="125">
        <v>17971.080000000002</v>
      </c>
      <c r="C11" s="110">
        <f t="shared" si="1"/>
        <v>17251063999.831253</v>
      </c>
      <c r="D11" s="111">
        <f>WID!L11</f>
        <v>1.323847E-2</v>
      </c>
      <c r="E11" s="124">
        <f t="shared" si="2"/>
        <v>3457626083.5381255</v>
      </c>
      <c r="F11" s="110">
        <f t="shared" si="3"/>
        <v>20708690083.369377</v>
      </c>
      <c r="G11" s="112">
        <f t="shared" si="4"/>
        <v>3.69094170412429</v>
      </c>
      <c r="H11" s="112">
        <f t="shared" si="8"/>
        <v>24.520265975004811</v>
      </c>
      <c r="I11" s="112">
        <f t="shared" si="9"/>
        <v>113.37397561471333</v>
      </c>
      <c r="J11" s="112">
        <f t="shared" si="5"/>
        <v>2.8427590608973117</v>
      </c>
      <c r="K11" s="112">
        <f t="shared" si="10"/>
        <v>17.347110012825272</v>
      </c>
      <c r="L11" s="112">
        <f t="shared" si="11"/>
        <v>79.628652411883081</v>
      </c>
      <c r="N11" s="77" t="s">
        <v>137</v>
      </c>
      <c r="O11" s="74">
        <f>O7-O8-O9-O10</f>
        <v>816678797484.54028</v>
      </c>
      <c r="Q11" s="92">
        <v>10</v>
      </c>
      <c r="R11" s="90">
        <f t="shared" si="0"/>
        <v>4624416306.8678436</v>
      </c>
      <c r="S11" s="74">
        <f t="shared" si="6"/>
        <v>21875480306.699097</v>
      </c>
      <c r="T11" s="91">
        <f t="shared" si="7"/>
        <v>2.678931541469781</v>
      </c>
      <c r="U11" s="71">
        <f t="shared" si="12"/>
        <v>15.961606127388896</v>
      </c>
      <c r="V11" s="71">
        <f t="shared" si="13"/>
        <v>73.110701783270017</v>
      </c>
    </row>
    <row r="12" spans="1:22" x14ac:dyDescent="0.2">
      <c r="A12" s="109">
        <v>11</v>
      </c>
      <c r="B12" s="125">
        <v>19564.689999999999</v>
      </c>
      <c r="C12" s="110">
        <f t="shared" si="1"/>
        <v>18780825600.178646</v>
      </c>
      <c r="D12" s="111">
        <f>WID!L12</f>
        <v>1.6555766666666666E-2</v>
      </c>
      <c r="E12" s="124">
        <f t="shared" si="2"/>
        <v>4324038250.6164017</v>
      </c>
      <c r="F12" s="110">
        <f t="shared" si="3"/>
        <v>23104863850.795048</v>
      </c>
      <c r="G12" s="112">
        <f t="shared" si="4"/>
        <v>4.0182409877015424</v>
      </c>
      <c r="H12" s="112">
        <f t="shared" si="8"/>
        <v>28.538506962706354</v>
      </c>
      <c r="I12" s="112">
        <f t="shared" si="9"/>
        <v>132.64693234427793</v>
      </c>
      <c r="J12" s="112">
        <f t="shared" si="5"/>
        <v>3.1716907635502047</v>
      </c>
      <c r="K12" s="112">
        <f t="shared" si="10"/>
        <v>20.518800776375478</v>
      </c>
      <c r="L12" s="112">
        <f t="shared" si="11"/>
        <v>94.664776973001892</v>
      </c>
      <c r="N12" s="77" t="s">
        <v>138</v>
      </c>
      <c r="O12" s="74">
        <f>O11-O3</f>
        <v>349316522745.29028</v>
      </c>
      <c r="Q12" s="92">
        <v>11</v>
      </c>
      <c r="R12" s="90">
        <f t="shared" si="0"/>
        <v>5783202843.3823853</v>
      </c>
      <c r="S12" s="74">
        <f t="shared" si="6"/>
        <v>24564028443.561031</v>
      </c>
      <c r="T12" s="91">
        <f t="shared" si="7"/>
        <v>3.0081785478723595</v>
      </c>
      <c r="U12" s="71">
        <f t="shared" si="12"/>
        <v>18.969784675261256</v>
      </c>
      <c r="V12" s="71">
        <f t="shared" si="13"/>
        <v>87.328477006625377</v>
      </c>
    </row>
    <row r="13" spans="1:22" x14ac:dyDescent="0.2">
      <c r="A13" s="109">
        <v>12</v>
      </c>
      <c r="B13" s="125">
        <v>21202.2</v>
      </c>
      <c r="C13" s="110">
        <f t="shared" si="1"/>
        <v>20352728335.593754</v>
      </c>
      <c r="D13" s="111">
        <f>WID!L13</f>
        <v>2.0268563333333333E-2</v>
      </c>
      <c r="E13" s="124">
        <f t="shared" si="2"/>
        <v>5293747182.051837</v>
      </c>
      <c r="F13" s="110">
        <f t="shared" si="3"/>
        <v>25646475517.645592</v>
      </c>
      <c r="G13" s="112">
        <f t="shared" si="4"/>
        <v>4.3545565541516718</v>
      </c>
      <c r="H13" s="112">
        <f t="shared" si="8"/>
        <v>32.893063516858028</v>
      </c>
      <c r="I13" s="112">
        <f t="shared" si="9"/>
        <v>153.57892619891095</v>
      </c>
      <c r="J13" s="112">
        <f t="shared" si="5"/>
        <v>3.5205872686470707</v>
      </c>
      <c r="K13" s="112">
        <f t="shared" si="10"/>
        <v>24.039388045022548</v>
      </c>
      <c r="L13" s="112">
        <f t="shared" si="11"/>
        <v>111.39547205349507</v>
      </c>
      <c r="N13" s="77" t="s">
        <v>139</v>
      </c>
      <c r="O13" s="73">
        <f>O3/O11</f>
        <v>0.57227183585367558</v>
      </c>
      <c r="Q13" s="92">
        <v>12</v>
      </c>
      <c r="R13" s="90">
        <f t="shared" si="0"/>
        <v>7080144064.6426897</v>
      </c>
      <c r="S13" s="74">
        <f t="shared" si="6"/>
        <v>27432872400.236443</v>
      </c>
      <c r="T13" s="91">
        <f t="shared" si="7"/>
        <v>3.3595050767229813</v>
      </c>
      <c r="U13" s="71">
        <f t="shared" si="12"/>
        <v>22.329289751984238</v>
      </c>
      <c r="V13" s="71">
        <f t="shared" si="13"/>
        <v>103.24768606811374</v>
      </c>
    </row>
    <row r="14" spans="1:22" x14ac:dyDescent="0.2">
      <c r="A14" s="109">
        <v>13</v>
      </c>
      <c r="B14" s="125">
        <v>23042.13</v>
      </c>
      <c r="C14" s="110">
        <f t="shared" si="1"/>
        <v>22118941060.995316</v>
      </c>
      <c r="D14" s="111">
        <f>WID!L14</f>
        <v>2.5016113333333336E-2</v>
      </c>
      <c r="E14" s="124">
        <f t="shared" si="2"/>
        <v>6533713183.6291676</v>
      </c>
      <c r="F14" s="110">
        <f t="shared" si="3"/>
        <v>28652654244.624481</v>
      </c>
      <c r="G14" s="112">
        <f t="shared" si="4"/>
        <v>4.7324456053199597</v>
      </c>
      <c r="H14" s="112">
        <f t="shared" si="8"/>
        <v>37.625509122177988</v>
      </c>
      <c r="I14" s="112">
        <f t="shared" si="9"/>
        <v>176.29643159759007</v>
      </c>
      <c r="J14" s="112">
        <f t="shared" si="5"/>
        <v>3.9332566253466976</v>
      </c>
      <c r="K14" s="112">
        <f t="shared" si="10"/>
        <v>27.972644670369245</v>
      </c>
      <c r="L14" s="112">
        <f t="shared" si="11"/>
        <v>130.03008178847949</v>
      </c>
      <c r="O14" s="73"/>
      <c r="Q14" s="92">
        <v>13</v>
      </c>
      <c r="R14" s="90">
        <f t="shared" si="0"/>
        <v>8738541722.2020931</v>
      </c>
      <c r="S14" s="74">
        <f t="shared" si="6"/>
        <v>30857482783.197411</v>
      </c>
      <c r="T14" s="91">
        <f t="shared" si="7"/>
        <v>3.7788922921593224</v>
      </c>
      <c r="U14" s="71">
        <f t="shared" si="12"/>
        <v>26.108182044143561</v>
      </c>
      <c r="V14" s="71">
        <f t="shared" si="13"/>
        <v>121.09367949031949</v>
      </c>
    </row>
    <row r="15" spans="1:22" x14ac:dyDescent="0.2">
      <c r="A15" s="109">
        <v>14</v>
      </c>
      <c r="B15" s="125">
        <v>25216.92</v>
      </c>
      <c r="C15" s="110">
        <f t="shared" si="1"/>
        <v>24206597533.293751</v>
      </c>
      <c r="D15" s="111">
        <f>WID!L15</f>
        <v>3.0843476666666668E-2</v>
      </c>
      <c r="E15" s="124">
        <f t="shared" si="2"/>
        <v>8055705034.6200304</v>
      </c>
      <c r="F15" s="110">
        <f t="shared" si="3"/>
        <v>32262302567.91378</v>
      </c>
      <c r="G15" s="112">
        <f t="shared" si="4"/>
        <v>5.1791089727253938</v>
      </c>
      <c r="H15" s="112">
        <f t="shared" si="8"/>
        <v>42.804618094903383</v>
      </c>
      <c r="I15" s="112">
        <f t="shared" si="9"/>
        <v>201.07531804270343</v>
      </c>
      <c r="J15" s="112">
        <f t="shared" si="5"/>
        <v>4.4287665024259857</v>
      </c>
      <c r="K15" s="112">
        <f t="shared" si="10"/>
        <v>32.401411172795228</v>
      </c>
      <c r="L15" s="112">
        <f t="shared" si="11"/>
        <v>150.93513960791117</v>
      </c>
      <c r="Q15" s="92">
        <v>14</v>
      </c>
      <c r="R15" s="90">
        <f t="shared" si="0"/>
        <v>10774136018.575497</v>
      </c>
      <c r="S15" s="74">
        <f t="shared" si="6"/>
        <v>34980733551.869247</v>
      </c>
      <c r="T15" s="91">
        <f t="shared" si="7"/>
        <v>4.2838369325840553</v>
      </c>
      <c r="U15" s="71">
        <f t="shared" si="12"/>
        <v>30.392018976727616</v>
      </c>
      <c r="V15" s="71">
        <f t="shared" si="13"/>
        <v>141.25050255217792</v>
      </c>
    </row>
    <row r="16" spans="1:22" x14ac:dyDescent="0.2">
      <c r="A16" s="109">
        <v>15</v>
      </c>
      <c r="B16" s="125">
        <v>27796.01</v>
      </c>
      <c r="C16" s="110">
        <f t="shared" si="1"/>
        <v>26682355620.805729</v>
      </c>
      <c r="D16" s="111">
        <f>WID!L16</f>
        <v>3.8975776666666663E-2</v>
      </c>
      <c r="E16" s="124">
        <f t="shared" si="2"/>
        <v>10179700677.5574</v>
      </c>
      <c r="F16" s="110">
        <f t="shared" si="3"/>
        <v>36862056298.363129</v>
      </c>
      <c r="G16" s="112">
        <f t="shared" si="4"/>
        <v>5.7088084031263442</v>
      </c>
      <c r="H16" s="112">
        <f t="shared" si="8"/>
        <v>48.51342649802973</v>
      </c>
      <c r="I16" s="112">
        <f t="shared" si="9"/>
        <v>228.2951114823328</v>
      </c>
      <c r="J16" s="112">
        <f t="shared" si="5"/>
        <v>5.0601918384800566</v>
      </c>
      <c r="K16" s="112">
        <f t="shared" si="10"/>
        <v>37.461603011275287</v>
      </c>
      <c r="L16" s="112">
        <f t="shared" si="11"/>
        <v>174.65753546017629</v>
      </c>
      <c r="Q16" s="92">
        <v>15</v>
      </c>
      <c r="R16" s="90">
        <f t="shared" si="0"/>
        <v>13614882776.497019</v>
      </c>
      <c r="S16" s="74">
        <f t="shared" si="6"/>
        <v>40297238397.30275</v>
      </c>
      <c r="T16" s="91">
        <f t="shared" si="7"/>
        <v>4.9349107522728106</v>
      </c>
      <c r="U16" s="71">
        <f t="shared" si="12"/>
        <v>35.326929729000426</v>
      </c>
      <c r="V16" s="71">
        <f t="shared" si="13"/>
        <v>164.2973717643201</v>
      </c>
    </row>
    <row r="17" spans="1:22" x14ac:dyDescent="0.2">
      <c r="A17" s="109">
        <v>16</v>
      </c>
      <c r="B17" s="125">
        <v>30745.919999999998</v>
      </c>
      <c r="C17" s="110">
        <f t="shared" si="1"/>
        <v>29514076708.450001</v>
      </c>
      <c r="D17" s="111">
        <f>WID!L17</f>
        <v>5.0186946666666662E-2</v>
      </c>
      <c r="E17" s="124">
        <f t="shared" si="2"/>
        <v>13107836165.946928</v>
      </c>
      <c r="F17" s="110">
        <f t="shared" si="3"/>
        <v>42621912874.396927</v>
      </c>
      <c r="G17" s="112">
        <f t="shared" si="4"/>
        <v>6.3146676971928821</v>
      </c>
      <c r="H17" s="112">
        <f t="shared" si="8"/>
        <v>54.828094195222612</v>
      </c>
      <c r="I17" s="112">
        <f t="shared" si="9"/>
        <v>258.35380173313081</v>
      </c>
      <c r="J17" s="112">
        <f t="shared" si="5"/>
        <v>5.8508688153951001</v>
      </c>
      <c r="K17" s="112">
        <f t="shared" si="10"/>
        <v>43.312471826670389</v>
      </c>
      <c r="L17" s="112">
        <f t="shared" si="11"/>
        <v>201.9351870948642</v>
      </c>
      <c r="Q17" s="92">
        <v>16</v>
      </c>
      <c r="R17" s="90">
        <f t="shared" si="0"/>
        <v>17531129696.803337</v>
      </c>
      <c r="S17" s="74">
        <f t="shared" si="6"/>
        <v>47045206405.253342</v>
      </c>
      <c r="T17" s="91">
        <f t="shared" si="7"/>
        <v>5.761285491655876</v>
      </c>
      <c r="U17" s="71">
        <f t="shared" si="12"/>
        <v>41.088215220656302</v>
      </c>
      <c r="V17" s="71">
        <f t="shared" si="13"/>
        <v>191.03786237414184</v>
      </c>
    </row>
    <row r="18" spans="1:22" x14ac:dyDescent="0.2">
      <c r="A18" s="109">
        <v>17</v>
      </c>
      <c r="B18" s="125">
        <v>34582.74</v>
      </c>
      <c r="C18" s="110">
        <f t="shared" si="1"/>
        <v>33197173515.978127</v>
      </c>
      <c r="D18" s="111">
        <f>WID!L18</f>
        <v>6.5383966666666654E-2</v>
      </c>
      <c r="E18" s="124">
        <f t="shared" si="2"/>
        <v>17076996706.708099</v>
      </c>
      <c r="F18" s="110">
        <f t="shared" si="3"/>
        <v>50274170222.686226</v>
      </c>
      <c r="G18" s="112">
        <f t="shared" si="4"/>
        <v>7.1026826049901963</v>
      </c>
      <c r="H18" s="112">
        <f t="shared" si="8"/>
        <v>61.930776800212811</v>
      </c>
      <c r="I18" s="112">
        <f t="shared" si="9"/>
        <v>291.89717748858857</v>
      </c>
      <c r="J18" s="112">
        <f t="shared" si="5"/>
        <v>6.901322698551966</v>
      </c>
      <c r="K18" s="112">
        <f t="shared" si="10"/>
        <v>50.213794525222355</v>
      </c>
      <c r="L18" s="112">
        <f t="shared" si="11"/>
        <v>233.81566587973185</v>
      </c>
      <c r="Q18" s="92">
        <v>17</v>
      </c>
      <c r="R18" s="90">
        <f t="shared" si="0"/>
        <v>22839699879.293964</v>
      </c>
      <c r="S18" s="74">
        <f t="shared" si="6"/>
        <v>56036873395.272095</v>
      </c>
      <c r="T18" s="91">
        <f t="shared" si="7"/>
        <v>6.8624297852774978</v>
      </c>
      <c r="U18" s="71">
        <f t="shared" si="12"/>
        <v>47.950645005933801</v>
      </c>
      <c r="V18" s="71">
        <f t="shared" si="13"/>
        <v>222.59715056647525</v>
      </c>
    </row>
    <row r="19" spans="1:22" x14ac:dyDescent="0.2">
      <c r="A19" s="109">
        <v>18</v>
      </c>
      <c r="B19" s="125">
        <v>40290.639999999999</v>
      </c>
      <c r="C19" s="110">
        <f t="shared" si="1"/>
        <v>38676385016.045837</v>
      </c>
      <c r="D19" s="111">
        <f>WID!L19</f>
        <v>8.9512703333333318E-2</v>
      </c>
      <c r="E19" s="124">
        <f t="shared" si="2"/>
        <v>23378944685.703362</v>
      </c>
      <c r="F19" s="110">
        <f t="shared" si="3"/>
        <v>62055329701.749199</v>
      </c>
      <c r="G19" s="112">
        <f t="shared" si="4"/>
        <v>8.2749842225318826</v>
      </c>
      <c r="H19" s="112">
        <f t="shared" si="8"/>
        <v>70.205761022744696</v>
      </c>
      <c r="I19" s="112">
        <f t="shared" si="9"/>
        <v>330.34134455739377</v>
      </c>
      <c r="J19" s="112">
        <f t="shared" si="5"/>
        <v>8.5185663639964684</v>
      </c>
      <c r="K19" s="112">
        <f t="shared" si="10"/>
        <v>58.732360889218825</v>
      </c>
      <c r="L19" s="112">
        <f t="shared" si="11"/>
        <v>272.36538853610296</v>
      </c>
      <c r="Q19" s="92">
        <v>18</v>
      </c>
      <c r="R19" s="90">
        <f t="shared" si="0"/>
        <v>31268266269.930748</v>
      </c>
      <c r="S19" s="74">
        <f t="shared" si="6"/>
        <v>69944651285.976593</v>
      </c>
      <c r="T19" s="91">
        <f t="shared" si="7"/>
        <v>8.5656145538311073</v>
      </c>
      <c r="U19" s="71">
        <f t="shared" si="12"/>
        <v>56.516259559764904</v>
      </c>
      <c r="V19" s="71">
        <f t="shared" si="13"/>
        <v>261.16726141424681</v>
      </c>
    </row>
    <row r="20" spans="1:22" x14ac:dyDescent="0.2">
      <c r="A20" s="109">
        <v>19</v>
      </c>
      <c r="B20" s="125">
        <v>50479.44</v>
      </c>
      <c r="C20" s="110">
        <f t="shared" si="1"/>
        <v>48456968090.712509</v>
      </c>
      <c r="D20" s="111">
        <f>WID!L20</f>
        <v>0.1455369</v>
      </c>
      <c r="E20" s="124">
        <f t="shared" si="2"/>
        <v>38011354904.09993</v>
      </c>
      <c r="F20" s="110">
        <f t="shared" si="3"/>
        <v>86468322994.812439</v>
      </c>
      <c r="G20" s="112">
        <f t="shared" si="4"/>
        <v>10.367583378229904</v>
      </c>
      <c r="H20" s="112">
        <f t="shared" si="8"/>
        <v>80.573344400974605</v>
      </c>
      <c r="I20" s="112">
        <f t="shared" si="9"/>
        <v>376.94776355929827</v>
      </c>
      <c r="J20" s="112">
        <f t="shared" si="5"/>
        <v>11.869828930971403</v>
      </c>
      <c r="K20" s="112">
        <f t="shared" si="10"/>
        <v>70.602189820190233</v>
      </c>
      <c r="L20" s="112">
        <f t="shared" si="11"/>
        <v>323.33637677352266</v>
      </c>
      <c r="Q20" s="92">
        <v>19</v>
      </c>
      <c r="R20" s="90">
        <f t="shared" si="0"/>
        <v>50838443839.129036</v>
      </c>
      <c r="S20" s="74">
        <f t="shared" si="6"/>
        <v>99295411929.841553</v>
      </c>
      <c r="T20" s="91">
        <f t="shared" si="7"/>
        <v>12.159989504807644</v>
      </c>
      <c r="U20" s="71">
        <f t="shared" si="12"/>
        <v>68.676249064572545</v>
      </c>
      <c r="V20" s="71">
        <f t="shared" si="13"/>
        <v>312.98127156084365</v>
      </c>
    </row>
    <row r="21" spans="1:22" x14ac:dyDescent="0.2">
      <c r="A21" s="109">
        <v>20</v>
      </c>
      <c r="B21" s="125">
        <v>94587.78</v>
      </c>
      <c r="C21" s="110">
        <f t="shared" si="1"/>
        <v>90798095962.065628</v>
      </c>
      <c r="D21" s="111">
        <f>WID!L21</f>
        <v>0.47230450000000002</v>
      </c>
      <c r="E21" s="124">
        <f t="shared" si="2"/>
        <v>123356578107.01936</v>
      </c>
      <c r="F21" s="110">
        <f t="shared" si="3"/>
        <v>214154674069.08499</v>
      </c>
      <c r="G21" s="112">
        <f t="shared" si="4"/>
        <v>19.426655599025398</v>
      </c>
      <c r="H21" s="112">
        <f t="shared" si="8"/>
        <v>100</v>
      </c>
      <c r="I21" s="112">
        <f t="shared" si="9"/>
        <v>451.43336100243653</v>
      </c>
      <c r="J21" s="112">
        <f t="shared" si="5"/>
        <v>29.39781017980977</v>
      </c>
      <c r="K21" s="112">
        <f t="shared" si="10"/>
        <v>100</v>
      </c>
      <c r="L21" s="112">
        <f>(K21+K20)*5/2</f>
        <v>426.50547455047558</v>
      </c>
      <c r="Q21" s="92">
        <v>20</v>
      </c>
      <c r="R21" s="90">
        <f t="shared" si="0"/>
        <v>164983765616.95297</v>
      </c>
      <c r="S21" s="74">
        <f t="shared" si="6"/>
        <v>255781861579.01862</v>
      </c>
      <c r="T21" s="91">
        <f t="shared" si="7"/>
        <v>31.323750935427444</v>
      </c>
      <c r="U21" s="71">
        <f t="shared" si="12"/>
        <v>99.999999999999986</v>
      </c>
      <c r="V21" s="71">
        <f t="shared" si="13"/>
        <v>421.69062266143129</v>
      </c>
    </row>
    <row r="22" spans="1:22" x14ac:dyDescent="0.2">
      <c r="A22" s="109"/>
      <c r="B22" s="109"/>
      <c r="C22" s="126">
        <f>SUM(C2:C21)</f>
        <v>467389229706.73761</v>
      </c>
      <c r="D22" s="115">
        <f>SUM(D2:D21)</f>
        <v>0.99962516400000001</v>
      </c>
      <c r="E22" s="126">
        <f>SUM(E2:E21)</f>
        <v>261082288271.03705</v>
      </c>
      <c r="F22" s="116">
        <f>SUM(F2:F21)</f>
        <v>728471517977.77466</v>
      </c>
      <c r="G22" s="116">
        <f>SUM(G2:G21)</f>
        <v>100</v>
      </c>
      <c r="H22" s="108" t="s">
        <v>91</v>
      </c>
      <c r="I22" s="109">
        <f>SUM(I2:I21)</f>
        <v>3098.0518503219819</v>
      </c>
      <c r="J22" s="126">
        <f>SUM(J2:J21)</f>
        <v>100</v>
      </c>
      <c r="K22" s="108" t="s">
        <v>91</v>
      </c>
      <c r="L22" s="109">
        <f>SUM(L2:L21)</f>
        <v>2458.0056978519906</v>
      </c>
      <c r="R22" s="81">
        <f>SUM(R2:R21)</f>
        <v>349185586337.17053</v>
      </c>
      <c r="S22" s="81">
        <f>SUM(S2:S21)</f>
        <v>816574816043.9082</v>
      </c>
      <c r="U22" s="78" t="s">
        <v>91</v>
      </c>
      <c r="V22" s="74">
        <f>SUM(V2:V21)</f>
        <v>2334.3799972842967</v>
      </c>
    </row>
    <row r="23" spans="1:22" x14ac:dyDescent="0.2">
      <c r="A23" s="109"/>
      <c r="B23" s="109"/>
      <c r="C23" s="109"/>
      <c r="D23" s="109"/>
      <c r="E23" s="109"/>
      <c r="F23" s="109"/>
      <c r="G23" s="109"/>
      <c r="H23" s="108" t="s">
        <v>92</v>
      </c>
      <c r="I23" s="109">
        <f>5000-I22</f>
        <v>1901.9481496780181</v>
      </c>
      <c r="J23" s="108"/>
      <c r="K23" s="108" t="s">
        <v>92</v>
      </c>
      <c r="L23" s="109">
        <f>5000-L22</f>
        <v>2541.9943021480094</v>
      </c>
      <c r="U23" s="78" t="s">
        <v>92</v>
      </c>
      <c r="V23" s="74">
        <f>5000-V22</f>
        <v>2665.6200027157033</v>
      </c>
    </row>
    <row r="24" spans="1:22" x14ac:dyDescent="0.2">
      <c r="A24" s="109"/>
      <c r="B24" s="109"/>
      <c r="C24" s="109"/>
      <c r="D24" s="109"/>
      <c r="E24" s="109"/>
      <c r="F24" s="109"/>
      <c r="G24" s="109"/>
      <c r="H24" s="108" t="s">
        <v>100</v>
      </c>
      <c r="I24" s="109">
        <f>I23/(I23+I22)</f>
        <v>0.3803896299356036</v>
      </c>
      <c r="J24" s="108"/>
      <c r="K24" s="108" t="s">
        <v>100</v>
      </c>
      <c r="L24" s="109">
        <f>L23/(L23+L22)</f>
        <v>0.50839886042960192</v>
      </c>
      <c r="U24" s="78" t="s">
        <v>100</v>
      </c>
      <c r="V24" s="94">
        <f>V23/(V23+V22)</f>
        <v>0.53312400054314069</v>
      </c>
    </row>
    <row r="25" spans="1:22" x14ac:dyDescent="0.2">
      <c r="J25" s="77"/>
      <c r="K25" s="7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P8" sqref="P8"/>
    </sheetView>
  </sheetViews>
  <sheetFormatPr defaultColWidth="11.42578125" defaultRowHeight="12.75" x14ac:dyDescent="0.2"/>
  <cols>
    <col min="1" max="1" width="12.42578125" bestFit="1" customWidth="1"/>
    <col min="2" max="2" width="16.7109375" bestFit="1" customWidth="1"/>
    <col min="3" max="3" width="18.28515625" bestFit="1" customWidth="1"/>
    <col min="4" max="4" width="8.140625" bestFit="1" customWidth="1"/>
    <col min="5" max="6" width="18.28515625" bestFit="1" customWidth="1"/>
    <col min="8" max="8" width="11.140625" bestFit="1" customWidth="1"/>
    <col min="9" max="9" width="11.7109375" bestFit="1" customWidth="1"/>
    <col min="12" max="12" width="12.140625" bestFit="1" customWidth="1"/>
    <col min="15" max="15" width="20.140625" bestFit="1" customWidth="1"/>
    <col min="18" max="18" width="15.85546875" bestFit="1" customWidth="1"/>
    <col min="19" max="19" width="18.425781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Gelir'!B31</f>
        <v>26576.62</v>
      </c>
      <c r="Q1" s="108" t="s">
        <v>95</v>
      </c>
      <c r="R1" s="108" t="s">
        <v>115</v>
      </c>
      <c r="S1" s="108" t="s">
        <v>116</v>
      </c>
      <c r="T1" s="108" t="s">
        <v>106</v>
      </c>
      <c r="U1" s="108" t="s">
        <v>101</v>
      </c>
      <c r="V1" s="108" t="s">
        <v>117</v>
      </c>
    </row>
    <row r="2" spans="1:22" x14ac:dyDescent="0.2">
      <c r="A2" s="109">
        <v>1</v>
      </c>
      <c r="B2" s="125">
        <v>4942.2700000000004</v>
      </c>
      <c r="C2" s="110">
        <f>B2*$O$2/20</f>
        <v>4911004161.577528</v>
      </c>
      <c r="D2" s="111">
        <f>WID!M2</f>
        <v>-1.201691E-3</v>
      </c>
      <c r="E2" s="110">
        <f>D2*$O$5</f>
        <v>-419055967.97700232</v>
      </c>
      <c r="F2" s="110">
        <f>E2+C2</f>
        <v>4491948193.6005259</v>
      </c>
      <c r="G2" s="112">
        <f>C2*100/$C$22</f>
        <v>0.92984852970324661</v>
      </c>
      <c r="H2" s="112">
        <f>G2</f>
        <v>0.92984852970324661</v>
      </c>
      <c r="I2" s="112">
        <f>H2*5/2</f>
        <v>2.3246213242581164</v>
      </c>
      <c r="J2" s="112">
        <f>F2*100/$F$22</f>
        <v>0.51234194253255438</v>
      </c>
      <c r="K2" s="112">
        <f>J2</f>
        <v>0.51234194253255438</v>
      </c>
      <c r="L2" s="112">
        <f>K2*5/2</f>
        <v>1.280854856331386</v>
      </c>
      <c r="N2" s="77" t="s">
        <v>135</v>
      </c>
      <c r="O2" s="72">
        <f>Nufus!F10</f>
        <v>19873475.797872342</v>
      </c>
      <c r="Q2" s="109">
        <v>1</v>
      </c>
      <c r="R2" s="122">
        <f t="shared" ref="R2:R21" si="0">D2*$O$12</f>
        <v>-578554366.25848079</v>
      </c>
      <c r="S2" s="113">
        <f>C2+R2</f>
        <v>4332449795.319047</v>
      </c>
      <c r="T2" s="123">
        <f>S2*100/$S$22</f>
        <v>0.42919811897817273</v>
      </c>
      <c r="U2" s="112">
        <f>T2</f>
        <v>0.42919811897817273</v>
      </c>
      <c r="V2" s="112">
        <f>U2*5/2</f>
        <v>1.0729952974454318</v>
      </c>
    </row>
    <row r="3" spans="1:22" x14ac:dyDescent="0.2">
      <c r="A3" s="109">
        <v>2</v>
      </c>
      <c r="B3" s="125">
        <v>8143.96</v>
      </c>
      <c r="C3" s="110">
        <f t="shared" ref="C3:C21" si="1">B3*$O$2/20</f>
        <v>8092439597.9420223</v>
      </c>
      <c r="D3" s="111">
        <f>WID!M3</f>
        <v>7.5821000000000005E-4</v>
      </c>
      <c r="E3" s="110">
        <f t="shared" ref="E3:E21" si="2">D3*$O$5</f>
        <v>264404431.32206446</v>
      </c>
      <c r="F3" s="110">
        <f t="shared" ref="F3:F21" si="3">E3+C3</f>
        <v>8356844029.2640867</v>
      </c>
      <c r="G3" s="112">
        <f t="shared" ref="G3:G21" si="4">C3*100/$C$22</f>
        <v>1.5322208685405798</v>
      </c>
      <c r="H3" s="112">
        <f>G3+H2</f>
        <v>2.4620693982438264</v>
      </c>
      <c r="I3" s="112">
        <f>(H3+H2)*5/2</f>
        <v>8.4797948198676831</v>
      </c>
      <c r="J3" s="112">
        <f t="shared" ref="J3:J21" si="5">F3*100/$F$22</f>
        <v>0.95316364278076204</v>
      </c>
      <c r="K3" s="112">
        <f>J3+K2</f>
        <v>1.4655055853133163</v>
      </c>
      <c r="L3" s="112">
        <f>(K3+K2)*5/2</f>
        <v>4.9446188196146768</v>
      </c>
      <c r="N3" s="77" t="s">
        <v>102</v>
      </c>
      <c r="O3" s="72">
        <f>O2*O1</f>
        <v>528169814359.25</v>
      </c>
      <c r="Q3" s="109">
        <v>2</v>
      </c>
      <c r="R3" s="122">
        <f t="shared" si="0"/>
        <v>365040352.33753335</v>
      </c>
      <c r="S3" s="113">
        <f t="shared" ref="S3:S21" si="6">C3+R3</f>
        <v>8457479950.2795553</v>
      </c>
      <c r="T3" s="123">
        <f t="shared" ref="T3:T21" si="7">S3*100/$S$22</f>
        <v>0.83784802073817966</v>
      </c>
      <c r="U3" s="112">
        <f>T3+U2</f>
        <v>1.2670461397163524</v>
      </c>
      <c r="V3" s="112">
        <f>(U3+U2)*5/2</f>
        <v>4.2406106467363127</v>
      </c>
    </row>
    <row r="4" spans="1:22" x14ac:dyDescent="0.2">
      <c r="A4" s="109">
        <v>3</v>
      </c>
      <c r="B4" s="125">
        <v>9906</v>
      </c>
      <c r="C4" s="110">
        <f t="shared" si="1"/>
        <v>9843332562.6861706</v>
      </c>
      <c r="D4" s="111">
        <f>WID!M4</f>
        <v>1.5303933333333333E-3</v>
      </c>
      <c r="E4" s="110">
        <f t="shared" si="2"/>
        <v>533681669.98467255</v>
      </c>
      <c r="F4" s="110">
        <f t="shared" si="3"/>
        <v>10377014232.670843</v>
      </c>
      <c r="G4" s="112">
        <f t="shared" si="4"/>
        <v>1.8637345865847796</v>
      </c>
      <c r="H4" s="112">
        <f t="shared" ref="H4:H21" si="8">G4+H3</f>
        <v>4.3258039848286058</v>
      </c>
      <c r="I4" s="112">
        <f t="shared" ref="I4:I21" si="9">(H4+H3)*5/2</f>
        <v>16.969683457681079</v>
      </c>
      <c r="J4" s="112">
        <f t="shared" si="5"/>
        <v>1.1835799079848768</v>
      </c>
      <c r="K4" s="112">
        <f t="shared" ref="K4:K21" si="10">J4+K3</f>
        <v>2.6490854932981929</v>
      </c>
      <c r="L4" s="112">
        <f t="shared" ref="L4:L21" si="11">(K4+K3)*5/2</f>
        <v>10.286477696528774</v>
      </c>
      <c r="N4" s="77" t="s">
        <v>141</v>
      </c>
      <c r="O4" s="72">
        <f>GSYH!F18*1000</f>
        <v>876891713730.22168</v>
      </c>
      <c r="Q4" s="109">
        <v>3</v>
      </c>
      <c r="R4" s="122">
        <f t="shared" si="0"/>
        <v>736808168.73295271</v>
      </c>
      <c r="S4" s="113">
        <f t="shared" si="6"/>
        <v>10580140731.419123</v>
      </c>
      <c r="T4" s="123">
        <f t="shared" si="7"/>
        <v>1.0481313610040419</v>
      </c>
      <c r="U4" s="112">
        <f t="shared" ref="U4:U21" si="12">T4+U3</f>
        <v>2.3151775007203943</v>
      </c>
      <c r="V4" s="112">
        <f t="shared" ref="V4:V21" si="13">(U4+U3)*5/2</f>
        <v>8.9555591010918665</v>
      </c>
    </row>
    <row r="5" spans="1:22" x14ac:dyDescent="0.2">
      <c r="A5" s="109">
        <v>4</v>
      </c>
      <c r="B5" s="125">
        <v>11344.92</v>
      </c>
      <c r="C5" s="110">
        <f t="shared" si="1"/>
        <v>11273149652.439894</v>
      </c>
      <c r="D5" s="111">
        <f>WID!M5</f>
        <v>2.0174666666666666E-3</v>
      </c>
      <c r="E5" s="110">
        <f t="shared" si="2"/>
        <v>703534807.91762304</v>
      </c>
      <c r="F5" s="110">
        <f t="shared" si="3"/>
        <v>11976684460.357517</v>
      </c>
      <c r="G5" s="112">
        <f t="shared" si="4"/>
        <v>2.1344558637227333</v>
      </c>
      <c r="H5" s="112">
        <f t="shared" si="8"/>
        <v>6.4602598485513392</v>
      </c>
      <c r="I5" s="112">
        <f t="shared" si="9"/>
        <v>26.965159583449861</v>
      </c>
      <c r="J5" s="112">
        <f t="shared" si="5"/>
        <v>1.3660348510387836</v>
      </c>
      <c r="K5" s="112">
        <f t="shared" si="10"/>
        <v>4.0151203443369763</v>
      </c>
      <c r="L5" s="112">
        <f t="shared" si="11"/>
        <v>16.660514594087921</v>
      </c>
      <c r="N5" s="77" t="s">
        <v>87</v>
      </c>
      <c r="O5" s="72">
        <f>O4-O3</f>
        <v>348721899370.97168</v>
      </c>
      <c r="Q5" s="109">
        <v>4</v>
      </c>
      <c r="R5" s="122">
        <f t="shared" si="0"/>
        <v>971309720.03696716</v>
      </c>
      <c r="S5" s="113">
        <f t="shared" si="6"/>
        <v>12244459372.47686</v>
      </c>
      <c r="T5" s="123">
        <f t="shared" si="7"/>
        <v>1.2130086161067029</v>
      </c>
      <c r="U5" s="112">
        <f t="shared" si="12"/>
        <v>3.5281861168270972</v>
      </c>
      <c r="V5" s="112">
        <f t="shared" si="13"/>
        <v>14.608409043868729</v>
      </c>
    </row>
    <row r="6" spans="1:22" x14ac:dyDescent="0.2">
      <c r="A6" s="109">
        <v>5</v>
      </c>
      <c r="B6" s="125">
        <v>12611.22</v>
      </c>
      <c r="C6" s="110">
        <f t="shared" si="1"/>
        <v>12531438772.58218</v>
      </c>
      <c r="D6" s="111">
        <f>WID!M6</f>
        <v>2.8635533333333332E-3</v>
      </c>
      <c r="E6" s="110">
        <f t="shared" si="2"/>
        <v>998583757.35007715</v>
      </c>
      <c r="F6" s="110">
        <f t="shared" si="3"/>
        <v>13530022529.932257</v>
      </c>
      <c r="G6" s="112">
        <f t="shared" si="4"/>
        <v>2.3727000699606</v>
      </c>
      <c r="H6" s="112">
        <f t="shared" si="8"/>
        <v>8.8329599185119392</v>
      </c>
      <c r="I6" s="112">
        <f t="shared" si="9"/>
        <v>38.233049417658194</v>
      </c>
      <c r="J6" s="112">
        <f t="shared" si="5"/>
        <v>1.5432052478633702</v>
      </c>
      <c r="K6" s="112">
        <f t="shared" si="10"/>
        <v>5.5583255922003465</v>
      </c>
      <c r="L6" s="112">
        <f t="shared" si="11"/>
        <v>23.933614841343307</v>
      </c>
      <c r="N6" s="77" t="s">
        <v>129</v>
      </c>
      <c r="O6" s="73">
        <f>O3/O4</f>
        <v>0.60232045312922522</v>
      </c>
      <c r="Q6" s="109">
        <v>5</v>
      </c>
      <c r="R6" s="122">
        <f t="shared" si="0"/>
        <v>1378658310.6755621</v>
      </c>
      <c r="S6" s="113">
        <f t="shared" si="6"/>
        <v>13910097083.257742</v>
      </c>
      <c r="T6" s="123">
        <f t="shared" si="7"/>
        <v>1.3780165460632505</v>
      </c>
      <c r="U6" s="112">
        <f t="shared" si="12"/>
        <v>4.9062026628903475</v>
      </c>
      <c r="V6" s="112">
        <f t="shared" si="13"/>
        <v>21.085971949293612</v>
      </c>
    </row>
    <row r="7" spans="1:22" x14ac:dyDescent="0.2">
      <c r="A7" s="109">
        <v>6</v>
      </c>
      <c r="B7" s="125">
        <v>13868.14</v>
      </c>
      <c r="C7" s="110">
        <f t="shared" si="1"/>
        <v>13780407232.575266</v>
      </c>
      <c r="D7" s="111">
        <f>WID!M7</f>
        <v>3.6660799999999999E-3</v>
      </c>
      <c r="E7" s="110">
        <f t="shared" si="2"/>
        <v>1278442380.8459318</v>
      </c>
      <c r="F7" s="110">
        <f t="shared" si="3"/>
        <v>15058849613.421198</v>
      </c>
      <c r="G7" s="112">
        <f t="shared" si="4"/>
        <v>2.6091795043004082</v>
      </c>
      <c r="H7" s="112">
        <f t="shared" si="8"/>
        <v>11.442139422812348</v>
      </c>
      <c r="I7" s="112">
        <f t="shared" si="9"/>
        <v>50.68774835331071</v>
      </c>
      <c r="J7" s="112">
        <f t="shared" si="5"/>
        <v>1.7175799743722402</v>
      </c>
      <c r="K7" s="112">
        <f t="shared" si="10"/>
        <v>7.2759055665725869</v>
      </c>
      <c r="L7" s="112">
        <f t="shared" si="11"/>
        <v>32.085577896932335</v>
      </c>
      <c r="N7" s="77" t="s">
        <v>111</v>
      </c>
      <c r="O7" s="72">
        <f>GSYH!B18*1000</f>
        <v>1404927614908.345</v>
      </c>
      <c r="Q7" s="109">
        <v>6</v>
      </c>
      <c r="R7" s="122">
        <f t="shared" si="0"/>
        <v>1765034930.8207281</v>
      </c>
      <c r="S7" s="113">
        <f t="shared" si="6"/>
        <v>15545442163.395994</v>
      </c>
      <c r="T7" s="123">
        <f t="shared" si="7"/>
        <v>1.5400235087368614</v>
      </c>
      <c r="U7" s="112">
        <f t="shared" si="12"/>
        <v>6.4462261716272087</v>
      </c>
      <c r="V7" s="112">
        <f t="shared" si="13"/>
        <v>28.381072086293891</v>
      </c>
    </row>
    <row r="8" spans="1:22" x14ac:dyDescent="0.2">
      <c r="A8" s="109">
        <v>7</v>
      </c>
      <c r="B8" s="125">
        <v>15190.38</v>
      </c>
      <c r="C8" s="110">
        <f t="shared" si="1"/>
        <v>15094282464.524204</v>
      </c>
      <c r="D8" s="111">
        <f>WID!M8</f>
        <v>4.9210333333333332E-3</v>
      </c>
      <c r="E8" s="110">
        <f t="shared" si="2"/>
        <v>1716072090.8678639</v>
      </c>
      <c r="F8" s="110">
        <f t="shared" si="3"/>
        <v>16810354555.392069</v>
      </c>
      <c r="G8" s="112">
        <f t="shared" si="4"/>
        <v>2.85794837364887</v>
      </c>
      <c r="H8" s="112">
        <f t="shared" si="8"/>
        <v>14.300087796461218</v>
      </c>
      <c r="I8" s="112">
        <f t="shared" si="9"/>
        <v>64.355568048183912</v>
      </c>
      <c r="J8" s="112">
        <f t="shared" si="5"/>
        <v>1.9173528581297077</v>
      </c>
      <c r="K8" s="112">
        <f t="shared" si="10"/>
        <v>9.1932584247022948</v>
      </c>
      <c r="L8" s="112">
        <f t="shared" si="11"/>
        <v>41.172909978187207</v>
      </c>
      <c r="N8" s="77" t="s">
        <v>112</v>
      </c>
      <c r="O8" s="72">
        <f>GSYH!V18*1000</f>
        <v>200050690740.7774</v>
      </c>
      <c r="P8" s="79">
        <f>O8/O7</f>
        <v>0.14239216926049841</v>
      </c>
      <c r="Q8" s="109">
        <v>7</v>
      </c>
      <c r="R8" s="122">
        <f t="shared" si="0"/>
        <v>2369232457.8477545</v>
      </c>
      <c r="S8" s="113">
        <f t="shared" si="6"/>
        <v>17463514922.37196</v>
      </c>
      <c r="T8" s="123">
        <f t="shared" si="7"/>
        <v>1.7300391486423057</v>
      </c>
      <c r="U8" s="112">
        <f t="shared" si="12"/>
        <v>8.1762653202695148</v>
      </c>
      <c r="V8" s="112">
        <f t="shared" si="13"/>
        <v>36.556228729741811</v>
      </c>
    </row>
    <row r="9" spans="1:22" x14ac:dyDescent="0.2">
      <c r="A9" s="109">
        <v>8</v>
      </c>
      <c r="B9" s="125">
        <v>16670.12</v>
      </c>
      <c r="C9" s="110">
        <f t="shared" si="1"/>
        <v>16564661318.381384</v>
      </c>
      <c r="D9" s="111">
        <f>WID!M9</f>
        <v>7.19194E-3</v>
      </c>
      <c r="E9" s="110">
        <f t="shared" si="2"/>
        <v>2507986976.9620662</v>
      </c>
      <c r="F9" s="110">
        <f t="shared" si="3"/>
        <v>19072648295.343449</v>
      </c>
      <c r="G9" s="112">
        <f t="shared" si="4"/>
        <v>3.1363496069572649</v>
      </c>
      <c r="H9" s="112">
        <f t="shared" si="8"/>
        <v>17.436437403418484</v>
      </c>
      <c r="I9" s="112">
        <f t="shared" si="9"/>
        <v>79.341312999699255</v>
      </c>
      <c r="J9" s="112">
        <f t="shared" si="5"/>
        <v>2.1753852127675462</v>
      </c>
      <c r="K9" s="112">
        <f t="shared" si="10"/>
        <v>11.368643637469841</v>
      </c>
      <c r="L9" s="112">
        <f t="shared" si="11"/>
        <v>51.404755155430344</v>
      </c>
      <c r="N9" s="77" t="s">
        <v>113</v>
      </c>
      <c r="O9" s="72">
        <f>GSYH!J18*1000</f>
        <v>4181769277.4181857</v>
      </c>
      <c r="Q9" s="109">
        <v>8</v>
      </c>
      <c r="R9" s="122">
        <f t="shared" si="0"/>
        <v>3462560915.3010373</v>
      </c>
      <c r="S9" s="113">
        <f t="shared" si="6"/>
        <v>20027222233.682423</v>
      </c>
      <c r="T9" s="123">
        <f t="shared" si="7"/>
        <v>1.9840151685869312</v>
      </c>
      <c r="U9" s="112">
        <f t="shared" si="12"/>
        <v>10.160280488856445</v>
      </c>
      <c r="V9" s="112">
        <f t="shared" si="13"/>
        <v>45.841364522814899</v>
      </c>
    </row>
    <row r="10" spans="1:22" x14ac:dyDescent="0.2">
      <c r="A10" s="109">
        <v>9</v>
      </c>
      <c r="B10" s="125">
        <v>18179.349999999999</v>
      </c>
      <c r="C10" s="110">
        <f t="shared" si="1"/>
        <v>18064343612.302528</v>
      </c>
      <c r="D10" s="111">
        <f>WID!M10</f>
        <v>9.916306666666666E-3</v>
      </c>
      <c r="E10" s="110">
        <f t="shared" si="2"/>
        <v>3458033295.5450287</v>
      </c>
      <c r="F10" s="110">
        <f t="shared" si="3"/>
        <v>21522376907.847557</v>
      </c>
      <c r="G10" s="112">
        <f t="shared" si="4"/>
        <v>3.4202991476509204</v>
      </c>
      <c r="H10" s="112">
        <f t="shared" si="8"/>
        <v>20.856736551069403</v>
      </c>
      <c r="I10" s="112">
        <f t="shared" si="9"/>
        <v>95.732934886219709</v>
      </c>
      <c r="J10" s="112">
        <f t="shared" si="5"/>
        <v>2.4547959855355881</v>
      </c>
      <c r="K10" s="112">
        <f t="shared" si="10"/>
        <v>13.823439623005429</v>
      </c>
      <c r="L10" s="112">
        <f t="shared" si="11"/>
        <v>62.980208151188179</v>
      </c>
      <c r="N10" s="77" t="s">
        <v>114</v>
      </c>
      <c r="O10" s="72">
        <f>GSYH!N18*1000</f>
        <v>191075145548.5946</v>
      </c>
      <c r="Q10" s="109">
        <v>9</v>
      </c>
      <c r="R10" s="122">
        <f t="shared" si="0"/>
        <v>4774207778.1709957</v>
      </c>
      <c r="S10" s="113">
        <f t="shared" si="6"/>
        <v>22838551390.473526</v>
      </c>
      <c r="T10" s="123">
        <f t="shared" si="7"/>
        <v>2.2625220741318981</v>
      </c>
      <c r="U10" s="112">
        <f t="shared" si="12"/>
        <v>12.422802562988343</v>
      </c>
      <c r="V10" s="112">
        <f t="shared" si="13"/>
        <v>56.457707629611974</v>
      </c>
    </row>
    <row r="11" spans="1:22" x14ac:dyDescent="0.2">
      <c r="A11" s="109">
        <v>10</v>
      </c>
      <c r="B11" s="125">
        <v>19764</v>
      </c>
      <c r="C11" s="110">
        <f t="shared" si="1"/>
        <v>19638968783.457451</v>
      </c>
      <c r="D11" s="111">
        <f>WID!M11</f>
        <v>1.2842693333333334E-2</v>
      </c>
      <c r="E11" s="110">
        <f t="shared" si="2"/>
        <v>4478528412.2389154</v>
      </c>
      <c r="F11" s="110">
        <f t="shared" si="3"/>
        <v>24117497195.696365</v>
      </c>
      <c r="G11" s="112">
        <f t="shared" si="4"/>
        <v>3.7184383574865323</v>
      </c>
      <c r="H11" s="112">
        <f t="shared" si="8"/>
        <v>24.575174908555937</v>
      </c>
      <c r="I11" s="112">
        <f t="shared" si="9"/>
        <v>113.57977864906334</v>
      </c>
      <c r="J11" s="112">
        <f t="shared" si="5"/>
        <v>2.7507898198536922</v>
      </c>
      <c r="K11" s="112">
        <f t="shared" si="10"/>
        <v>16.574229442859121</v>
      </c>
      <c r="L11" s="112">
        <f t="shared" si="11"/>
        <v>75.994172664661363</v>
      </c>
      <c r="N11" s="77" t="s">
        <v>137</v>
      </c>
      <c r="O11" s="74">
        <f>O7-O8-O9-O10</f>
        <v>1009620009341.5548</v>
      </c>
      <c r="Q11" s="109">
        <v>10</v>
      </c>
      <c r="R11" s="122">
        <f t="shared" si="0"/>
        <v>6183117209.4312792</v>
      </c>
      <c r="S11" s="113">
        <f t="shared" si="6"/>
        <v>25822085992.888729</v>
      </c>
      <c r="T11" s="123">
        <f t="shared" si="7"/>
        <v>2.5580886703441452</v>
      </c>
      <c r="U11" s="112">
        <f t="shared" si="12"/>
        <v>14.980891233332489</v>
      </c>
      <c r="V11" s="112">
        <f t="shared" si="13"/>
        <v>68.509234490802072</v>
      </c>
    </row>
    <row r="12" spans="1:22" x14ac:dyDescent="0.2">
      <c r="A12" s="109">
        <v>11</v>
      </c>
      <c r="B12" s="125">
        <v>21492.13</v>
      </c>
      <c r="C12" s="110">
        <f t="shared" si="1"/>
        <v>21356166269.986305</v>
      </c>
      <c r="D12" s="111">
        <f>WID!M12</f>
        <v>1.5837066666666667E-2</v>
      </c>
      <c r="E12" s="110">
        <f t="shared" si="2"/>
        <v>5522731968.4647036</v>
      </c>
      <c r="F12" s="110">
        <f t="shared" si="3"/>
        <v>26878898238.451008</v>
      </c>
      <c r="G12" s="112">
        <f t="shared" si="4"/>
        <v>4.0435721805346603</v>
      </c>
      <c r="H12" s="112">
        <f t="shared" si="8"/>
        <v>28.618747089090597</v>
      </c>
      <c r="I12" s="112">
        <f t="shared" si="9"/>
        <v>132.98480499411633</v>
      </c>
      <c r="J12" s="112">
        <f t="shared" si="5"/>
        <v>3.0657492791751304</v>
      </c>
      <c r="K12" s="112">
        <f t="shared" si="10"/>
        <v>19.63997872203425</v>
      </c>
      <c r="L12" s="112">
        <f t="shared" si="11"/>
        <v>90.535520412233424</v>
      </c>
      <c r="N12" s="77" t="s">
        <v>138</v>
      </c>
      <c r="O12" s="74">
        <f>O11-O3</f>
        <v>481450194982.30481</v>
      </c>
      <c r="Q12" s="109">
        <v>11</v>
      </c>
      <c r="R12" s="122">
        <f t="shared" si="0"/>
        <v>7624758834.6144266</v>
      </c>
      <c r="S12" s="113">
        <f t="shared" si="6"/>
        <v>28980925104.600731</v>
      </c>
      <c r="T12" s="123">
        <f t="shared" si="7"/>
        <v>2.8710219688133622</v>
      </c>
      <c r="U12" s="112">
        <f t="shared" si="12"/>
        <v>17.851913202145852</v>
      </c>
      <c r="V12" s="112">
        <f t="shared" si="13"/>
        <v>82.08201108869585</v>
      </c>
    </row>
    <row r="13" spans="1:22" x14ac:dyDescent="0.2">
      <c r="A13" s="109">
        <v>12</v>
      </c>
      <c r="B13" s="125">
        <v>23392.65</v>
      </c>
      <c r="C13" s="110">
        <f t="shared" si="1"/>
        <v>23244663181.154922</v>
      </c>
      <c r="D13" s="111">
        <f>WID!M13</f>
        <v>1.9558876666666666E-2</v>
      </c>
      <c r="E13" s="110">
        <f t="shared" si="2"/>
        <v>6820608620.762579</v>
      </c>
      <c r="F13" s="110">
        <f t="shared" si="3"/>
        <v>30065271801.917503</v>
      </c>
      <c r="G13" s="112">
        <f t="shared" si="4"/>
        <v>4.4011398018243941</v>
      </c>
      <c r="H13" s="112">
        <f t="shared" si="8"/>
        <v>33.019886890914989</v>
      </c>
      <c r="I13" s="112">
        <f t="shared" si="9"/>
        <v>154.09658495001398</v>
      </c>
      <c r="J13" s="112">
        <f t="shared" si="5"/>
        <v>3.4291801895018725</v>
      </c>
      <c r="K13" s="112">
        <f t="shared" si="10"/>
        <v>23.069158911536121</v>
      </c>
      <c r="L13" s="112">
        <f t="shared" si="11"/>
        <v>106.77284408392593</v>
      </c>
      <c r="N13" s="77" t="s">
        <v>139</v>
      </c>
      <c r="O13" s="73">
        <f>O3/O11</f>
        <v>0.52313722932621665</v>
      </c>
      <c r="Q13" s="109">
        <v>12</v>
      </c>
      <c r="R13" s="122">
        <f t="shared" si="0"/>
        <v>9416624984.8015175</v>
      </c>
      <c r="S13" s="113">
        <f t="shared" si="6"/>
        <v>32661288165.95644</v>
      </c>
      <c r="T13" s="123">
        <f t="shared" si="7"/>
        <v>3.2356205164519953</v>
      </c>
      <c r="U13" s="112">
        <f t="shared" si="12"/>
        <v>21.087533718597847</v>
      </c>
      <c r="V13" s="112">
        <f t="shared" si="13"/>
        <v>97.34861730185925</v>
      </c>
    </row>
    <row r="14" spans="1:22" x14ac:dyDescent="0.2">
      <c r="A14" s="109">
        <v>13</v>
      </c>
      <c r="B14" s="125">
        <v>25387.61</v>
      </c>
      <c r="C14" s="110">
        <f t="shared" si="1"/>
        <v>25227002645.041092</v>
      </c>
      <c r="D14" s="111">
        <f>WID!M14</f>
        <v>2.3944853333333332E-2</v>
      </c>
      <c r="E14" s="110">
        <f t="shared" si="2"/>
        <v>8350094734.5593414</v>
      </c>
      <c r="F14" s="110">
        <f t="shared" si="3"/>
        <v>33577097379.600433</v>
      </c>
      <c r="G14" s="112">
        <f t="shared" si="4"/>
        <v>4.776475552970485</v>
      </c>
      <c r="H14" s="112">
        <f t="shared" si="8"/>
        <v>37.796362443885471</v>
      </c>
      <c r="I14" s="112">
        <f t="shared" si="9"/>
        <v>177.04062333700114</v>
      </c>
      <c r="J14" s="112">
        <f t="shared" si="5"/>
        <v>3.8297314560701068</v>
      </c>
      <c r="K14" s="112">
        <f t="shared" si="10"/>
        <v>26.898890367606228</v>
      </c>
      <c r="L14" s="112">
        <f t="shared" si="11"/>
        <v>124.92012319785587</v>
      </c>
      <c r="Q14" s="109">
        <v>13</v>
      </c>
      <c r="R14" s="122">
        <f t="shared" si="0"/>
        <v>11528254306.156023</v>
      </c>
      <c r="S14" s="113">
        <f t="shared" si="6"/>
        <v>36755256951.197113</v>
      </c>
      <c r="T14" s="123">
        <f t="shared" si="7"/>
        <v>3.6411932950861803</v>
      </c>
      <c r="U14" s="112">
        <f t="shared" si="12"/>
        <v>24.728727013684026</v>
      </c>
      <c r="V14" s="112">
        <f t="shared" si="13"/>
        <v>114.54065183070469</v>
      </c>
    </row>
    <row r="15" spans="1:22" x14ac:dyDescent="0.2">
      <c r="A15" s="109">
        <v>14</v>
      </c>
      <c r="B15" s="125">
        <v>27645.55</v>
      </c>
      <c r="C15" s="110">
        <f t="shared" si="1"/>
        <v>27470658442.193485</v>
      </c>
      <c r="D15" s="111">
        <f>WID!M15</f>
        <v>2.9627406666666665E-2</v>
      </c>
      <c r="E15" s="110">
        <f t="shared" si="2"/>
        <v>10331725526.236189</v>
      </c>
      <c r="F15" s="110">
        <f t="shared" si="3"/>
        <v>37802383968.429672</v>
      </c>
      <c r="G15" s="112">
        <f t="shared" si="4"/>
        <v>5.2012888855399613</v>
      </c>
      <c r="H15" s="112">
        <f t="shared" si="8"/>
        <v>42.99765132942543</v>
      </c>
      <c r="I15" s="112">
        <f t="shared" si="9"/>
        <v>201.98503443327724</v>
      </c>
      <c r="J15" s="112">
        <f t="shared" si="5"/>
        <v>4.3116585499225248</v>
      </c>
      <c r="K15" s="112">
        <f t="shared" si="10"/>
        <v>31.210548917528754</v>
      </c>
      <c r="L15" s="112">
        <f t="shared" si="11"/>
        <v>145.27359821283744</v>
      </c>
      <c r="Q15" s="109">
        <v>14</v>
      </c>
      <c r="R15" s="122">
        <f t="shared" si="0"/>
        <v>14264120716.486704</v>
      </c>
      <c r="S15" s="113">
        <f t="shared" si="6"/>
        <v>41734779158.680191</v>
      </c>
      <c r="T15" s="123">
        <f t="shared" si="7"/>
        <v>4.134494237008437</v>
      </c>
      <c r="U15" s="112">
        <f t="shared" si="12"/>
        <v>28.863221250692462</v>
      </c>
      <c r="V15" s="112">
        <f t="shared" si="13"/>
        <v>133.9798706609412</v>
      </c>
    </row>
    <row r="16" spans="1:22" x14ac:dyDescent="0.2">
      <c r="A16" s="109">
        <v>15</v>
      </c>
      <c r="B16" s="125">
        <v>30266.12</v>
      </c>
      <c r="C16" s="110">
        <f t="shared" si="1"/>
        <v>30074650165.775002</v>
      </c>
      <c r="D16" s="111">
        <f>WID!M16</f>
        <v>3.7345450000000002E-2</v>
      </c>
      <c r="E16" s="110">
        <f t="shared" si="2"/>
        <v>13023176256.863655</v>
      </c>
      <c r="F16" s="110">
        <f t="shared" si="3"/>
        <v>43097826422.638657</v>
      </c>
      <c r="G16" s="112">
        <f t="shared" si="4"/>
        <v>5.6943281491747753</v>
      </c>
      <c r="H16" s="112">
        <f t="shared" si="8"/>
        <v>48.691979478600203</v>
      </c>
      <c r="I16" s="112">
        <f t="shared" si="9"/>
        <v>229.2240770200641</v>
      </c>
      <c r="J16" s="112">
        <f t="shared" si="5"/>
        <v>4.9156453183861473</v>
      </c>
      <c r="K16" s="112">
        <f t="shared" si="10"/>
        <v>36.126194235914902</v>
      </c>
      <c r="L16" s="112">
        <f t="shared" si="11"/>
        <v>168.34185788360912</v>
      </c>
      <c r="Q16" s="109">
        <v>15</v>
      </c>
      <c r="R16" s="122">
        <f t="shared" si="0"/>
        <v>17979974184.201916</v>
      </c>
      <c r="S16" s="113">
        <f t="shared" si="6"/>
        <v>48054624349.976913</v>
      </c>
      <c r="T16" s="123">
        <f t="shared" si="7"/>
        <v>4.7605755066098672</v>
      </c>
      <c r="U16" s="112">
        <f t="shared" si="12"/>
        <v>33.62379675730233</v>
      </c>
      <c r="V16" s="112">
        <f t="shared" si="13"/>
        <v>156.21754501998697</v>
      </c>
    </row>
    <row r="17" spans="1:22" x14ac:dyDescent="0.2">
      <c r="A17" s="109">
        <v>16</v>
      </c>
      <c r="B17" s="125">
        <v>33539.75</v>
      </c>
      <c r="C17" s="110">
        <f t="shared" si="1"/>
        <v>33327570494.584442</v>
      </c>
      <c r="D17" s="111">
        <f>WID!M17</f>
        <v>4.7975043333333328E-2</v>
      </c>
      <c r="E17" s="110">
        <f t="shared" si="2"/>
        <v>16729948233.604671</v>
      </c>
      <c r="F17" s="110">
        <f t="shared" si="3"/>
        <v>50057518728.189117</v>
      </c>
      <c r="G17" s="112">
        <f t="shared" si="4"/>
        <v>6.3102354230170468</v>
      </c>
      <c r="H17" s="112">
        <f t="shared" si="8"/>
        <v>55.002214901617251</v>
      </c>
      <c r="I17" s="112">
        <f t="shared" si="9"/>
        <v>259.23548595054365</v>
      </c>
      <c r="J17" s="112">
        <f t="shared" si="5"/>
        <v>5.7094528427771341</v>
      </c>
      <c r="K17" s="112">
        <f t="shared" si="10"/>
        <v>41.835647078692034</v>
      </c>
      <c r="L17" s="112">
        <f t="shared" si="11"/>
        <v>194.90460328651736</v>
      </c>
      <c r="Q17" s="109">
        <v>16</v>
      </c>
      <c r="R17" s="122">
        <f t="shared" si="0"/>
        <v>23097593967.117855</v>
      </c>
      <c r="S17" s="113">
        <f t="shared" si="6"/>
        <v>56425164461.702301</v>
      </c>
      <c r="T17" s="123">
        <f t="shared" si="7"/>
        <v>5.5898107523743983</v>
      </c>
      <c r="U17" s="112">
        <f t="shared" si="12"/>
        <v>39.213607509676727</v>
      </c>
      <c r="V17" s="112">
        <f t="shared" si="13"/>
        <v>182.09351066744767</v>
      </c>
    </row>
    <row r="18" spans="1:22" x14ac:dyDescent="0.2">
      <c r="A18" s="109">
        <v>17</v>
      </c>
      <c r="B18" s="125">
        <v>37776.47</v>
      </c>
      <c r="C18" s="110">
        <f t="shared" si="1"/>
        <v>37537488113.70253</v>
      </c>
      <c r="D18" s="111">
        <f>WID!M18</f>
        <v>6.2434256666666667E-2</v>
      </c>
      <c r="E18" s="110">
        <f t="shared" si="2"/>
        <v>21772192570.61475</v>
      </c>
      <c r="F18" s="110">
        <f t="shared" si="3"/>
        <v>59309680684.317276</v>
      </c>
      <c r="G18" s="112">
        <f t="shared" si="4"/>
        <v>7.1073403692794601</v>
      </c>
      <c r="H18" s="112">
        <f t="shared" si="8"/>
        <v>62.109555270896713</v>
      </c>
      <c r="I18" s="112">
        <f t="shared" si="9"/>
        <v>292.77942543128489</v>
      </c>
      <c r="J18" s="112">
        <f t="shared" si="5"/>
        <v>6.7647345212216328</v>
      </c>
      <c r="K18" s="112">
        <f t="shared" si="10"/>
        <v>48.600381599913668</v>
      </c>
      <c r="L18" s="112">
        <f t="shared" si="11"/>
        <v>226.09007169651426</v>
      </c>
      <c r="Q18" s="109">
        <v>17</v>
      </c>
      <c r="R18" s="122">
        <f t="shared" si="0"/>
        <v>30058985045.741932</v>
      </c>
      <c r="S18" s="113">
        <f t="shared" si="6"/>
        <v>67596473159.444458</v>
      </c>
      <c r="T18" s="123">
        <f t="shared" si="7"/>
        <v>6.6965067110386673</v>
      </c>
      <c r="U18" s="112">
        <f t="shared" si="12"/>
        <v>45.910114220715393</v>
      </c>
      <c r="V18" s="112">
        <f t="shared" si="13"/>
        <v>212.80930432598029</v>
      </c>
    </row>
    <row r="19" spans="1:22" x14ac:dyDescent="0.2">
      <c r="A19" s="109">
        <v>18</v>
      </c>
      <c r="B19" s="125">
        <v>44287.89</v>
      </c>
      <c r="C19" s="110">
        <f t="shared" si="1"/>
        <v>44007715502.691628</v>
      </c>
      <c r="D19" s="111">
        <f>WID!M19</f>
        <v>8.5856280000000007E-2</v>
      </c>
      <c r="E19" s="110">
        <f t="shared" si="2"/>
        <v>29939965034.52597</v>
      </c>
      <c r="F19" s="110">
        <f t="shared" si="3"/>
        <v>73947680537.21759</v>
      </c>
      <c r="G19" s="112">
        <f t="shared" si="4"/>
        <v>8.3324119079206742</v>
      </c>
      <c r="H19" s="112">
        <f t="shared" si="8"/>
        <v>70.441967178817393</v>
      </c>
      <c r="I19" s="112">
        <f t="shared" si="9"/>
        <v>331.37880612428523</v>
      </c>
      <c r="J19" s="112">
        <f t="shared" si="5"/>
        <v>8.4343132777421594</v>
      </c>
      <c r="K19" s="112">
        <f t="shared" si="10"/>
        <v>57.034694877655824</v>
      </c>
      <c r="L19" s="112">
        <f t="shared" si="11"/>
        <v>264.08769119392377</v>
      </c>
      <c r="Q19" s="109">
        <v>18</v>
      </c>
      <c r="R19" s="122">
        <f t="shared" si="0"/>
        <v>41335522746.45536</v>
      </c>
      <c r="S19" s="113">
        <f t="shared" si="6"/>
        <v>85343238249.146988</v>
      </c>
      <c r="T19" s="123">
        <f t="shared" si="7"/>
        <v>8.4546062977153351</v>
      </c>
      <c r="U19" s="112">
        <f t="shared" si="12"/>
        <v>54.36472051843073</v>
      </c>
      <c r="V19" s="112">
        <f t="shared" si="13"/>
        <v>250.68708684786529</v>
      </c>
    </row>
    <row r="20" spans="1:22" x14ac:dyDescent="0.2">
      <c r="A20" s="109">
        <v>19</v>
      </c>
      <c r="B20" s="125">
        <v>55148.91</v>
      </c>
      <c r="C20" s="110">
        <f t="shared" si="1"/>
        <v>54800026408.202003</v>
      </c>
      <c r="D20" s="111">
        <f>WID!M20</f>
        <v>0.15247435333333334</v>
      </c>
      <c r="E20" s="110">
        <f t="shared" si="2"/>
        <v>53171146099.760651</v>
      </c>
      <c r="F20" s="110">
        <f t="shared" si="3"/>
        <v>107971172507.96265</v>
      </c>
      <c r="G20" s="112">
        <f t="shared" si="4"/>
        <v>10.375825861038889</v>
      </c>
      <c r="H20" s="112">
        <f t="shared" si="8"/>
        <v>80.817793039856284</v>
      </c>
      <c r="I20" s="112">
        <f t="shared" si="9"/>
        <v>378.14940054668421</v>
      </c>
      <c r="J20" s="112">
        <f t="shared" si="5"/>
        <v>12.314959540062457</v>
      </c>
      <c r="K20" s="112">
        <f t="shared" si="10"/>
        <v>69.349654417718284</v>
      </c>
      <c r="L20" s="112">
        <f t="shared" si="11"/>
        <v>315.96087323843528</v>
      </c>
      <c r="Q20" s="109">
        <v>19</v>
      </c>
      <c r="R20" s="122">
        <f t="shared" si="0"/>
        <v>73408807142.134171</v>
      </c>
      <c r="S20" s="113">
        <f t="shared" si="6"/>
        <v>128208833550.33618</v>
      </c>
      <c r="T20" s="123">
        <f t="shared" si="7"/>
        <v>12.701125874705646</v>
      </c>
      <c r="U20" s="112">
        <f t="shared" si="12"/>
        <v>67.065846393136383</v>
      </c>
      <c r="V20" s="112">
        <f t="shared" si="13"/>
        <v>303.5764172789178</v>
      </c>
    </row>
    <row r="21" spans="1:22" x14ac:dyDescent="0.2">
      <c r="A21" s="109">
        <v>20</v>
      </c>
      <c r="B21" s="125">
        <v>101956.01</v>
      </c>
      <c r="C21" s="110">
        <f t="shared" si="1"/>
        <v>101311014859.13152</v>
      </c>
      <c r="D21" s="111">
        <f>WID!M21</f>
        <v>0.48008256666666649</v>
      </c>
      <c r="E21" s="110">
        <f t="shared" si="2"/>
        <v>167415304502.89108</v>
      </c>
      <c r="F21" s="110">
        <f t="shared" si="3"/>
        <v>268726319362.02258</v>
      </c>
      <c r="G21" s="112">
        <f t="shared" si="4"/>
        <v>19.182206960143716</v>
      </c>
      <c r="H21" s="112">
        <f t="shared" si="8"/>
        <v>100</v>
      </c>
      <c r="I21" s="112">
        <f t="shared" si="9"/>
        <v>452.04448259964067</v>
      </c>
      <c r="J21" s="112">
        <f t="shared" si="5"/>
        <v>30.650345582281716</v>
      </c>
      <c r="K21" s="112">
        <f t="shared" si="10"/>
        <v>100</v>
      </c>
      <c r="L21" s="112">
        <f t="shared" si="11"/>
        <v>423.37413604429571</v>
      </c>
      <c r="Q21" s="109">
        <v>20</v>
      </c>
      <c r="R21" s="122">
        <f t="shared" si="0"/>
        <v>231135845329.27194</v>
      </c>
      <c r="S21" s="113">
        <f t="shared" si="6"/>
        <v>332446860188.40344</v>
      </c>
      <c r="T21" s="123">
        <f t="shared" si="7"/>
        <v>32.934153606863617</v>
      </c>
      <c r="U21" s="112">
        <f t="shared" si="12"/>
        <v>100</v>
      </c>
      <c r="V21" s="112">
        <f t="shared" si="13"/>
        <v>417.66461598284093</v>
      </c>
    </row>
    <row r="22" spans="1:22" x14ac:dyDescent="0.2">
      <c r="A22" s="109"/>
      <c r="B22" s="109"/>
      <c r="C22" s="114">
        <f>SUM(C2:C21)</f>
        <v>528150984240.93158</v>
      </c>
      <c r="D22" s="115">
        <f>SUM(D2:D21)</f>
        <v>0.99964213899999987</v>
      </c>
      <c r="E22" s="114">
        <f>SUM(E2:E21)</f>
        <v>348597105403.34082</v>
      </c>
      <c r="F22" s="116">
        <f>SUM(F2:F21)</f>
        <v>876748089644.27234</v>
      </c>
      <c r="G22" s="116">
        <f>SUM(G2:G21)</f>
        <v>100</v>
      </c>
      <c r="H22" s="108" t="s">
        <v>91</v>
      </c>
      <c r="I22" s="110">
        <f>SUM(I2:I21)</f>
        <v>3105.5883769263032</v>
      </c>
      <c r="J22" s="114">
        <f>SUM(J2:J21)</f>
        <v>100</v>
      </c>
      <c r="K22" s="108" t="s">
        <v>91</v>
      </c>
      <c r="L22" s="110">
        <f>SUM(L2:L21)</f>
        <v>2381.005023904454</v>
      </c>
      <c r="Q22" s="109"/>
      <c r="R22" s="126">
        <f>SUM(R2:R21)</f>
        <v>481277902734.07813</v>
      </c>
      <c r="S22" s="126">
        <f>SUM(S2:S21)</f>
        <v>1009428886975.0098</v>
      </c>
      <c r="T22" s="108"/>
      <c r="U22" s="108" t="s">
        <v>91</v>
      </c>
      <c r="V22" s="113">
        <f>SUM(V2:V21)</f>
        <v>2236.7087845029405</v>
      </c>
    </row>
    <row r="23" spans="1:22" x14ac:dyDescent="0.2">
      <c r="A23" s="109"/>
      <c r="B23" s="109"/>
      <c r="C23" s="114"/>
      <c r="D23" s="108"/>
      <c r="E23" s="108"/>
      <c r="F23" s="108"/>
      <c r="G23" s="108"/>
      <c r="H23" s="108" t="s">
        <v>92</v>
      </c>
      <c r="I23" s="110">
        <f>5000-I22</f>
        <v>1894.4116230736968</v>
      </c>
      <c r="J23" s="108"/>
      <c r="K23" s="108" t="s">
        <v>92</v>
      </c>
      <c r="L23" s="110">
        <f>5000-L22</f>
        <v>2618.994976095546</v>
      </c>
      <c r="Q23" s="109"/>
      <c r="R23" s="108"/>
      <c r="S23" s="108"/>
      <c r="T23" s="108"/>
      <c r="U23" s="108" t="s">
        <v>92</v>
      </c>
      <c r="V23" s="113">
        <f>5000-V22</f>
        <v>2763.2912154970595</v>
      </c>
    </row>
    <row r="24" spans="1:22" x14ac:dyDescent="0.2">
      <c r="A24" s="109"/>
      <c r="B24" s="109"/>
      <c r="C24" s="108"/>
      <c r="D24" s="108"/>
      <c r="E24" s="108"/>
      <c r="F24" s="108"/>
      <c r="G24" s="108"/>
      <c r="H24" s="108" t="s">
        <v>100</v>
      </c>
      <c r="I24" s="117">
        <f>I23/(I23+I22)</f>
        <v>0.37888232461473936</v>
      </c>
      <c r="J24" s="127"/>
      <c r="K24" s="108" t="s">
        <v>100</v>
      </c>
      <c r="L24" s="117">
        <f>L23/(L23+L22)</f>
        <v>0.52379899521910922</v>
      </c>
      <c r="Q24" s="109"/>
      <c r="R24" s="108"/>
      <c r="S24" s="108"/>
      <c r="T24" s="108"/>
      <c r="U24" s="108" t="s">
        <v>100</v>
      </c>
      <c r="V24" s="121">
        <f>V23/(V23+V22)</f>
        <v>0.55265824309941192</v>
      </c>
    </row>
    <row r="25" spans="1:22" x14ac:dyDescent="0.2">
      <c r="J25" s="77"/>
      <c r="K25" s="7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N5" sqref="N5"/>
    </sheetView>
  </sheetViews>
  <sheetFormatPr defaultColWidth="11.42578125" defaultRowHeight="12.75" x14ac:dyDescent="0.2"/>
  <cols>
    <col min="2" max="2" width="15.42578125" bestFit="1" customWidth="1"/>
    <col min="3" max="3" width="18.42578125" bestFit="1" customWidth="1"/>
    <col min="4" max="4" width="13.42578125" bestFit="1" customWidth="1"/>
    <col min="5" max="5" width="18.42578125" bestFit="1" customWidth="1"/>
    <col min="6" max="6" width="19.85546875" bestFit="1" customWidth="1"/>
    <col min="7" max="9" width="11.7109375" bestFit="1" customWidth="1"/>
    <col min="10" max="10" width="14.7109375" bestFit="1" customWidth="1"/>
    <col min="11" max="12" width="11.7109375" bestFit="1" customWidth="1"/>
    <col min="15" max="15" width="20.140625" bestFit="1" customWidth="1"/>
    <col min="18" max="18" width="15.85546875" bestFit="1" customWidth="1"/>
    <col min="19" max="19" width="18.425781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Gelir'!B35</f>
        <v>29478.97</v>
      </c>
      <c r="Q1" s="108" t="s">
        <v>95</v>
      </c>
      <c r="R1" s="108" t="s">
        <v>115</v>
      </c>
      <c r="S1" s="108" t="s">
        <v>116</v>
      </c>
      <c r="T1" s="108" t="s">
        <v>106</v>
      </c>
      <c r="U1" s="108" t="s">
        <v>101</v>
      </c>
      <c r="V1" s="108" t="s">
        <v>117</v>
      </c>
    </row>
    <row r="2" spans="1:22" x14ac:dyDescent="0.2">
      <c r="A2" s="109">
        <v>1</v>
      </c>
      <c r="B2" s="125">
        <v>5706.09</v>
      </c>
      <c r="C2" s="110">
        <f>B2*$O$2/20</f>
        <v>5847380210.9560976</v>
      </c>
      <c r="D2" s="111">
        <f>WID!N2</f>
        <v>-1.1962833333333332E-3</v>
      </c>
      <c r="E2" s="110">
        <f>D2*$O$5</f>
        <v>-443564188.27853292</v>
      </c>
      <c r="F2" s="110">
        <f>E2+C2</f>
        <v>5403816022.6775646</v>
      </c>
      <c r="G2" s="112">
        <f>C2*100/$C$22</f>
        <v>0.96782274204078866</v>
      </c>
      <c r="H2" s="112">
        <f>G2</f>
        <v>0.96782274204078866</v>
      </c>
      <c r="I2" s="112">
        <f>H2*5/2</f>
        <v>2.4195568551019715</v>
      </c>
      <c r="J2" s="112">
        <f>F2*100/$F$22</f>
        <v>0.55433436331276542</v>
      </c>
      <c r="K2" s="112">
        <f>J2</f>
        <v>0.55433436331276542</v>
      </c>
      <c r="L2" s="112">
        <f>K2*5/2</f>
        <v>1.3858359082819136</v>
      </c>
      <c r="N2" s="77" t="s">
        <v>135</v>
      </c>
      <c r="O2" s="72">
        <f>Nufus!F11</f>
        <v>20495226.016260162</v>
      </c>
      <c r="Q2" s="92">
        <v>1</v>
      </c>
      <c r="R2" s="128">
        <f t="shared" ref="R2:R21" si="0">D2*$O$12</f>
        <v>-624592826.92137182</v>
      </c>
      <c r="S2" s="129">
        <f>C2+R2</f>
        <v>5222787384.0347261</v>
      </c>
      <c r="T2" s="130">
        <f>S2*100/$S$22</f>
        <v>0.46379396942400469</v>
      </c>
      <c r="U2" s="131">
        <f>T2</f>
        <v>0.46379396942400469</v>
      </c>
      <c r="V2" s="131">
        <f>U2*5/2</f>
        <v>1.1594849235600118</v>
      </c>
    </row>
    <row r="3" spans="1:22" x14ac:dyDescent="0.2">
      <c r="A3" s="109">
        <v>2</v>
      </c>
      <c r="B3" s="125">
        <v>9179.6</v>
      </c>
      <c r="C3" s="110">
        <f t="shared" ref="C3:C21" si="1">B3*$O$2/20</f>
        <v>9406898836.9430885</v>
      </c>
      <c r="D3" s="111">
        <f>WID!N3</f>
        <v>7.7074666666666664E-4</v>
      </c>
      <c r="E3" s="110">
        <f t="shared" ref="E3:E21" si="2">D3*$O$5</f>
        <v>285781478.38587713</v>
      </c>
      <c r="F3" s="110">
        <f t="shared" ref="F3:F21" si="3">E3+C3</f>
        <v>9692680315.3289661</v>
      </c>
      <c r="G3" s="112">
        <f t="shared" ref="G3:G21" si="4">C3*100/$C$22</f>
        <v>1.5569725754128698</v>
      </c>
      <c r="H3" s="112">
        <f>G3+H2</f>
        <v>2.5247953174536586</v>
      </c>
      <c r="I3" s="112">
        <f>(H3+H2)*5/2</f>
        <v>8.7315451487361191</v>
      </c>
      <c r="J3" s="112">
        <f t="shared" ref="J3:J21" si="5">F3*100/$F$22</f>
        <v>0.99429472595733714</v>
      </c>
      <c r="K3" s="112">
        <f>J3+K2</f>
        <v>1.5486290892701025</v>
      </c>
      <c r="L3" s="112">
        <f>(K3+K2)*5/2</f>
        <v>5.25740863145717</v>
      </c>
      <c r="N3" s="77" t="s">
        <v>102</v>
      </c>
      <c r="O3" s="72">
        <f>O2*O1</f>
        <v>604178152876.55286</v>
      </c>
      <c r="Q3" s="92">
        <v>2</v>
      </c>
      <c r="R3" s="128">
        <f t="shared" si="0"/>
        <v>402415402.73922646</v>
      </c>
      <c r="S3" s="129">
        <f t="shared" ref="S3:S21" si="6">C3+R3</f>
        <v>9809314239.6823158</v>
      </c>
      <c r="T3" s="130">
        <f t="shared" ref="T3:T21" si="7">S3*100/$S$22</f>
        <v>0.87108673090097677</v>
      </c>
      <c r="U3" s="131">
        <f>T3+U2</f>
        <v>1.3348807003249814</v>
      </c>
      <c r="V3" s="131">
        <f>(U3+U2)*5/2</f>
        <v>4.4966866743724658</v>
      </c>
    </row>
    <row r="4" spans="1:22" x14ac:dyDescent="0.2">
      <c r="A4" s="109">
        <v>3</v>
      </c>
      <c r="B4" s="125">
        <v>11159.12</v>
      </c>
      <c r="C4" s="110">
        <f t="shared" si="1"/>
        <v>11435434327.128456</v>
      </c>
      <c r="D4" s="111">
        <f>WID!N4</f>
        <v>1.5499533333333333E-3</v>
      </c>
      <c r="E4" s="110">
        <f t="shared" si="2"/>
        <v>574699799.79904974</v>
      </c>
      <c r="F4" s="110">
        <f t="shared" si="3"/>
        <v>12010134126.927505</v>
      </c>
      <c r="G4" s="112">
        <f t="shared" si="4"/>
        <v>1.8927234090528202</v>
      </c>
      <c r="H4" s="112">
        <f t="shared" ref="H4:H21" si="8">G4+H3</f>
        <v>4.4175187265064793</v>
      </c>
      <c r="I4" s="112">
        <f t="shared" ref="I4:I21" si="9">(H4+H3)*5/2</f>
        <v>17.355785109900346</v>
      </c>
      <c r="J4" s="112">
        <f t="shared" si="5"/>
        <v>1.232023819207015</v>
      </c>
      <c r="K4" s="112">
        <f t="shared" ref="K4:K21" si="10">J4+K3</f>
        <v>2.7806529084771174</v>
      </c>
      <c r="L4" s="112">
        <f t="shared" ref="L4:L21" si="11">(K4+K3)*5/2</f>
        <v>10.82320499436805</v>
      </c>
      <c r="N4" s="77" t="s">
        <v>141</v>
      </c>
      <c r="O4" s="72">
        <f>GSYH!F19*1000</f>
        <v>974963380689.25024</v>
      </c>
      <c r="Q4" s="92">
        <v>3</v>
      </c>
      <c r="R4" s="128">
        <f t="shared" si="0"/>
        <v>809247865.52478111</v>
      </c>
      <c r="S4" s="129">
        <f t="shared" si="6"/>
        <v>12244682192.653236</v>
      </c>
      <c r="T4" s="130">
        <f t="shared" si="7"/>
        <v>1.0873522777944107</v>
      </c>
      <c r="U4" s="131">
        <f t="shared" ref="U4:U21" si="12">T4+U3</f>
        <v>2.4222329781193919</v>
      </c>
      <c r="V4" s="131">
        <f t="shared" ref="V4:V21" si="13">(U4+U3)*5/2</f>
        <v>9.3927841961109326</v>
      </c>
    </row>
    <row r="5" spans="1:22" x14ac:dyDescent="0.2">
      <c r="A5" s="109">
        <v>4</v>
      </c>
      <c r="B5" s="125">
        <v>12685.81</v>
      </c>
      <c r="C5" s="110">
        <f t="shared" si="1"/>
        <v>12999927157.466665</v>
      </c>
      <c r="D5" s="111">
        <f>WID!N5</f>
        <v>2.0405633333333336E-3</v>
      </c>
      <c r="E5" s="110">
        <f t="shared" si="2"/>
        <v>756610740.41623724</v>
      </c>
      <c r="F5" s="110">
        <f t="shared" si="3"/>
        <v>13756537897.882902</v>
      </c>
      <c r="G5" s="112">
        <f t="shared" si="4"/>
        <v>2.1516687292363872</v>
      </c>
      <c r="H5" s="112">
        <f t="shared" si="8"/>
        <v>6.5691874557428669</v>
      </c>
      <c r="I5" s="112">
        <f t="shared" si="9"/>
        <v>27.466765455623367</v>
      </c>
      <c r="J5" s="112">
        <f t="shared" si="5"/>
        <v>1.4111734457666343</v>
      </c>
      <c r="K5" s="112">
        <f t="shared" si="10"/>
        <v>4.1918263542437515</v>
      </c>
      <c r="L5" s="112">
        <f t="shared" si="11"/>
        <v>17.431198156802171</v>
      </c>
      <c r="N5" s="77" t="s">
        <v>87</v>
      </c>
      <c r="O5" s="72">
        <f>O4-O3</f>
        <v>370785227812.69739</v>
      </c>
      <c r="Q5" s="92">
        <v>4</v>
      </c>
      <c r="R5" s="128">
        <f t="shared" si="0"/>
        <v>1065400800.4336469</v>
      </c>
      <c r="S5" s="129">
        <f t="shared" si="6"/>
        <v>14065327957.900312</v>
      </c>
      <c r="T5" s="130">
        <f t="shared" si="7"/>
        <v>1.249029264485495</v>
      </c>
      <c r="U5" s="131">
        <f t="shared" si="12"/>
        <v>3.6712622426048869</v>
      </c>
      <c r="V5" s="131">
        <f t="shared" si="13"/>
        <v>15.233738051810697</v>
      </c>
    </row>
    <row r="6" spans="1:22" x14ac:dyDescent="0.2">
      <c r="A6" s="109">
        <v>5</v>
      </c>
      <c r="B6" s="125">
        <v>14029.74</v>
      </c>
      <c r="C6" s="110">
        <f t="shared" si="1"/>
        <v>14377134612.468292</v>
      </c>
      <c r="D6" s="111">
        <f>WID!N6</f>
        <v>2.9322666666666665E-3</v>
      </c>
      <c r="E6" s="110">
        <f t="shared" si="2"/>
        <v>1087241164.0075788</v>
      </c>
      <c r="F6" s="110">
        <f t="shared" si="3"/>
        <v>15464375776.475872</v>
      </c>
      <c r="G6" s="112">
        <f t="shared" si="4"/>
        <v>2.3796157153005528</v>
      </c>
      <c r="H6" s="112">
        <f t="shared" si="8"/>
        <v>8.9488031710434193</v>
      </c>
      <c r="I6" s="112">
        <f t="shared" si="9"/>
        <v>38.794976566965715</v>
      </c>
      <c r="J6" s="112">
        <f t="shared" si="5"/>
        <v>1.5863669051846263</v>
      </c>
      <c r="K6" s="112">
        <f t="shared" si="10"/>
        <v>5.7781932594283774</v>
      </c>
      <c r="L6" s="112">
        <f t="shared" si="11"/>
        <v>24.925049034180322</v>
      </c>
      <c r="N6" s="77" t="s">
        <v>129</v>
      </c>
      <c r="O6" s="73">
        <f>O3/O4</f>
        <v>0.61969317498820231</v>
      </c>
      <c r="Q6" s="92">
        <v>5</v>
      </c>
      <c r="R6" s="128">
        <f t="shared" si="0"/>
        <v>1530969023.4648771</v>
      </c>
      <c r="S6" s="129">
        <f t="shared" si="6"/>
        <v>15908103635.93317</v>
      </c>
      <c r="T6" s="130">
        <f t="shared" si="7"/>
        <v>1.4126714317093538</v>
      </c>
      <c r="U6" s="131">
        <f t="shared" si="12"/>
        <v>5.0839336743142409</v>
      </c>
      <c r="V6" s="131">
        <f t="shared" si="13"/>
        <v>21.887989792297819</v>
      </c>
    </row>
    <row r="7" spans="1:22" x14ac:dyDescent="0.2">
      <c r="A7" s="109">
        <v>6</v>
      </c>
      <c r="B7" s="125">
        <v>15324.54</v>
      </c>
      <c r="C7" s="110">
        <f t="shared" si="1"/>
        <v>15703995544.760977</v>
      </c>
      <c r="D7" s="111">
        <f>WID!N7</f>
        <v>3.7217133333333329E-3</v>
      </c>
      <c r="E7" s="110">
        <f t="shared" si="2"/>
        <v>1379956326.1535532</v>
      </c>
      <c r="F7" s="110">
        <f t="shared" si="3"/>
        <v>17083951870.91453</v>
      </c>
      <c r="G7" s="112">
        <f t="shared" si="4"/>
        <v>2.5992296517078679</v>
      </c>
      <c r="H7" s="112">
        <f t="shared" si="8"/>
        <v>11.548032822751287</v>
      </c>
      <c r="I7" s="112">
        <f t="shared" si="9"/>
        <v>51.242089984486761</v>
      </c>
      <c r="J7" s="112">
        <f t="shared" si="5"/>
        <v>1.7525062924952957</v>
      </c>
      <c r="K7" s="112">
        <f t="shared" si="10"/>
        <v>7.5306995519236732</v>
      </c>
      <c r="L7" s="112">
        <f t="shared" si="11"/>
        <v>33.272232028380124</v>
      </c>
      <c r="N7" s="77" t="s">
        <v>111</v>
      </c>
      <c r="O7" s="72">
        <f>GSYH!B19*1000</f>
        <v>1581479250871.949</v>
      </c>
      <c r="Q7" s="92">
        <v>6</v>
      </c>
      <c r="R7" s="128">
        <f t="shared" si="0"/>
        <v>1943147904.0842848</v>
      </c>
      <c r="S7" s="129">
        <f t="shared" si="6"/>
        <v>17647143448.845261</v>
      </c>
      <c r="T7" s="130">
        <f t="shared" si="7"/>
        <v>1.5671016465563907</v>
      </c>
      <c r="U7" s="131">
        <f t="shared" si="12"/>
        <v>6.6510353208706317</v>
      </c>
      <c r="V7" s="131">
        <f t="shared" si="13"/>
        <v>29.337422487962179</v>
      </c>
    </row>
    <row r="8" spans="1:22" x14ac:dyDescent="0.2">
      <c r="A8" s="109">
        <v>7</v>
      </c>
      <c r="B8" s="125">
        <v>16771.3</v>
      </c>
      <c r="C8" s="110">
        <f t="shared" si="1"/>
        <v>17186579204.325203</v>
      </c>
      <c r="D8" s="111">
        <f>WID!N8</f>
        <v>5.1386333333333332E-3</v>
      </c>
      <c r="E8" s="110">
        <f t="shared" si="2"/>
        <v>1905329331.1459205</v>
      </c>
      <c r="F8" s="110">
        <f t="shared" si="3"/>
        <v>19091908535.471123</v>
      </c>
      <c r="G8" s="112">
        <f t="shared" si="4"/>
        <v>2.8446178650509681</v>
      </c>
      <c r="H8" s="112">
        <f t="shared" si="8"/>
        <v>14.392650687802256</v>
      </c>
      <c r="I8" s="112">
        <f t="shared" si="9"/>
        <v>64.851708776383845</v>
      </c>
      <c r="J8" s="112">
        <f t="shared" si="5"/>
        <v>1.9584865432172804</v>
      </c>
      <c r="K8" s="112">
        <f t="shared" si="10"/>
        <v>9.489186095140953</v>
      </c>
      <c r="L8" s="112">
        <f t="shared" si="11"/>
        <v>42.549714117661566</v>
      </c>
      <c r="N8" s="77" t="s">
        <v>112</v>
      </c>
      <c r="O8" s="72">
        <f>GSYH!V19*1000</f>
        <v>227656764278.19836</v>
      </c>
      <c r="Q8" s="92">
        <v>7</v>
      </c>
      <c r="R8" s="128">
        <f t="shared" si="0"/>
        <v>2682937587.3990769</v>
      </c>
      <c r="S8" s="129">
        <f t="shared" si="6"/>
        <v>19869516791.724281</v>
      </c>
      <c r="T8" s="130">
        <f t="shared" si="7"/>
        <v>1.7644528459153235</v>
      </c>
      <c r="U8" s="131">
        <f t="shared" si="12"/>
        <v>8.4154881667859556</v>
      </c>
      <c r="V8" s="131">
        <f t="shared" si="13"/>
        <v>37.666308719141469</v>
      </c>
    </row>
    <row r="9" spans="1:22" x14ac:dyDescent="0.2">
      <c r="A9" s="109">
        <v>8</v>
      </c>
      <c r="B9" s="125">
        <v>18301.38</v>
      </c>
      <c r="C9" s="110">
        <f t="shared" si="1"/>
        <v>18754545975.473171</v>
      </c>
      <c r="D9" s="111">
        <f>WID!N9</f>
        <v>7.41656E-3</v>
      </c>
      <c r="E9" s="110">
        <f t="shared" si="2"/>
        <v>2749950889.1865392</v>
      </c>
      <c r="F9" s="110">
        <f t="shared" si="3"/>
        <v>21504496864.65971</v>
      </c>
      <c r="G9" s="112">
        <f t="shared" si="4"/>
        <v>3.1041381707492257</v>
      </c>
      <c r="H9" s="112">
        <f t="shared" si="8"/>
        <v>17.496788858551483</v>
      </c>
      <c r="I9" s="112">
        <f t="shared" si="9"/>
        <v>79.723598865884341</v>
      </c>
      <c r="J9" s="112">
        <f t="shared" si="5"/>
        <v>2.2059747274530381</v>
      </c>
      <c r="K9" s="112">
        <f t="shared" si="10"/>
        <v>11.695160822593991</v>
      </c>
      <c r="L9" s="112">
        <f t="shared" si="11"/>
        <v>52.960867294337355</v>
      </c>
      <c r="N9" s="77" t="s">
        <v>113</v>
      </c>
      <c r="O9" s="72">
        <f>GSYH!J19*1000</f>
        <v>4131514657.7510109</v>
      </c>
      <c r="Q9" s="92">
        <v>8</v>
      </c>
      <c r="R9" s="128">
        <f t="shared" si="0"/>
        <v>3872268422.8362598</v>
      </c>
      <c r="S9" s="129">
        <f t="shared" si="6"/>
        <v>22626814398.309433</v>
      </c>
      <c r="T9" s="130">
        <f t="shared" si="7"/>
        <v>2.0093063901646242</v>
      </c>
      <c r="U9" s="131">
        <f t="shared" si="12"/>
        <v>10.42479455695058</v>
      </c>
      <c r="V9" s="131">
        <f t="shared" si="13"/>
        <v>47.100706809341339</v>
      </c>
    </row>
    <row r="10" spans="1:22" x14ac:dyDescent="0.2">
      <c r="A10" s="109">
        <v>9</v>
      </c>
      <c r="B10" s="125">
        <v>19989.13</v>
      </c>
      <c r="C10" s="110">
        <f t="shared" si="1"/>
        <v>20484086860.920326</v>
      </c>
      <c r="D10" s="111">
        <f>WID!N10</f>
        <v>1.0212196666666666E-2</v>
      </c>
      <c r="E10" s="110">
        <f t="shared" si="2"/>
        <v>3786531667.5180688</v>
      </c>
      <c r="F10" s="110">
        <f t="shared" si="3"/>
        <v>24270618528.438396</v>
      </c>
      <c r="G10" s="112">
        <f t="shared" si="4"/>
        <v>3.3904012393091927</v>
      </c>
      <c r="H10" s="112">
        <f t="shared" si="8"/>
        <v>20.887190097860675</v>
      </c>
      <c r="I10" s="112">
        <f t="shared" si="9"/>
        <v>95.959947391030397</v>
      </c>
      <c r="J10" s="112">
        <f t="shared" si="5"/>
        <v>2.4897290752882619</v>
      </c>
      <c r="K10" s="112">
        <f t="shared" si="10"/>
        <v>14.184889897882252</v>
      </c>
      <c r="L10" s="112">
        <f t="shared" si="11"/>
        <v>64.700126801190606</v>
      </c>
      <c r="N10" s="77" t="s">
        <v>114</v>
      </c>
      <c r="O10" s="72">
        <f>GSYH!N19*1000</f>
        <v>223401702472.2067</v>
      </c>
      <c r="Q10" s="92">
        <v>9</v>
      </c>
      <c r="R10" s="128">
        <f t="shared" si="0"/>
        <v>5331901404.4418221</v>
      </c>
      <c r="S10" s="129">
        <f t="shared" si="6"/>
        <v>25815988265.362148</v>
      </c>
      <c r="T10" s="130">
        <f t="shared" si="7"/>
        <v>2.29251141043888</v>
      </c>
      <c r="U10" s="131">
        <f t="shared" si="12"/>
        <v>12.717305967389461</v>
      </c>
      <c r="V10" s="131">
        <f t="shared" si="13"/>
        <v>57.8552513108501</v>
      </c>
    </row>
    <row r="11" spans="1:22" x14ac:dyDescent="0.2">
      <c r="A11" s="109">
        <v>10</v>
      </c>
      <c r="B11" s="125">
        <v>21742.91</v>
      </c>
      <c r="C11" s="110">
        <f t="shared" si="1"/>
        <v>22281292735.060162</v>
      </c>
      <c r="D11" s="111">
        <f>WID!N11</f>
        <v>1.3107430000000002E-2</v>
      </c>
      <c r="E11" s="110">
        <f t="shared" si="2"/>
        <v>4860041418.5889845</v>
      </c>
      <c r="F11" s="110">
        <f t="shared" si="3"/>
        <v>27141334153.649147</v>
      </c>
      <c r="G11" s="112">
        <f t="shared" si="4"/>
        <v>3.6878638044871503</v>
      </c>
      <c r="H11" s="112">
        <f t="shared" si="8"/>
        <v>24.575053902347825</v>
      </c>
      <c r="I11" s="112">
        <f t="shared" si="9"/>
        <v>113.65561000052125</v>
      </c>
      <c r="J11" s="112">
        <f t="shared" si="5"/>
        <v>2.7842128829669526</v>
      </c>
      <c r="K11" s="112">
        <f t="shared" si="10"/>
        <v>16.969102780849205</v>
      </c>
      <c r="L11" s="112">
        <f t="shared" si="11"/>
        <v>77.884981696828646</v>
      </c>
      <c r="N11" s="77" t="s">
        <v>137</v>
      </c>
      <c r="O11" s="74">
        <f>O7-O8-O9-O10</f>
        <v>1126289269463.7927</v>
      </c>
      <c r="Q11" s="92">
        <v>10</v>
      </c>
      <c r="R11" s="128">
        <f t="shared" si="0"/>
        <v>6843534912.8890867</v>
      </c>
      <c r="S11" s="129">
        <f t="shared" si="6"/>
        <v>29124827647.949249</v>
      </c>
      <c r="T11" s="130">
        <f t="shared" si="7"/>
        <v>2.5863429679186356</v>
      </c>
      <c r="U11" s="131">
        <f t="shared" si="12"/>
        <v>15.303648935308097</v>
      </c>
      <c r="V11" s="131">
        <f t="shared" si="13"/>
        <v>70.052387256743899</v>
      </c>
    </row>
    <row r="12" spans="1:22" x14ac:dyDescent="0.2">
      <c r="A12" s="109">
        <v>11</v>
      </c>
      <c r="B12" s="125">
        <v>23618.53</v>
      </c>
      <c r="C12" s="110">
        <f t="shared" si="1"/>
        <v>24203355526.091057</v>
      </c>
      <c r="D12" s="111">
        <f>WID!N12</f>
        <v>1.6043340000000003E-2</v>
      </c>
      <c r="E12" s="110">
        <f t="shared" si="2"/>
        <v>5948633476.7765617</v>
      </c>
      <c r="F12" s="110">
        <f t="shared" si="3"/>
        <v>30151989002.867619</v>
      </c>
      <c r="G12" s="112">
        <f t="shared" si="4"/>
        <v>4.0059919257447092</v>
      </c>
      <c r="H12" s="112">
        <f t="shared" si="8"/>
        <v>28.581045828092535</v>
      </c>
      <c r="I12" s="112">
        <f t="shared" si="9"/>
        <v>132.8902493261009</v>
      </c>
      <c r="J12" s="112">
        <f t="shared" si="5"/>
        <v>3.0930519389215396</v>
      </c>
      <c r="K12" s="112">
        <f t="shared" si="10"/>
        <v>20.062154719770746</v>
      </c>
      <c r="L12" s="112">
        <f t="shared" si="11"/>
        <v>92.578143751549874</v>
      </c>
      <c r="N12" s="77" t="s">
        <v>138</v>
      </c>
      <c r="O12" s="74">
        <f>O11-O3</f>
        <v>522111116587.23987</v>
      </c>
      <c r="Q12" s="92">
        <v>11</v>
      </c>
      <c r="R12" s="128">
        <f t="shared" si="0"/>
        <v>8376406161.1887302</v>
      </c>
      <c r="S12" s="129">
        <f t="shared" si="6"/>
        <v>32579761687.279785</v>
      </c>
      <c r="T12" s="130">
        <f t="shared" si="7"/>
        <v>2.8931480232225231</v>
      </c>
      <c r="U12" s="131">
        <f t="shared" si="12"/>
        <v>18.196796958530619</v>
      </c>
      <c r="V12" s="131">
        <f t="shared" si="13"/>
        <v>83.751114734596797</v>
      </c>
    </row>
    <row r="13" spans="1:22" x14ac:dyDescent="0.2">
      <c r="A13" s="109">
        <v>12</v>
      </c>
      <c r="B13" s="125">
        <v>25658.37</v>
      </c>
      <c r="C13" s="110">
        <f t="shared" si="1"/>
        <v>26293704617.94146</v>
      </c>
      <c r="D13" s="111">
        <f>WID!N13</f>
        <v>1.9754853333333336E-2</v>
      </c>
      <c r="E13" s="110">
        <f t="shared" si="2"/>
        <v>7324807793.6064253</v>
      </c>
      <c r="F13" s="110">
        <f t="shared" si="3"/>
        <v>33618512411.547886</v>
      </c>
      <c r="G13" s="112">
        <f t="shared" si="4"/>
        <v>4.351973770076726</v>
      </c>
      <c r="H13" s="112">
        <f t="shared" si="8"/>
        <v>32.93301959816926</v>
      </c>
      <c r="I13" s="112">
        <f t="shared" si="9"/>
        <v>153.7851635656545</v>
      </c>
      <c r="J13" s="112">
        <f t="shared" si="5"/>
        <v>3.448654912560051</v>
      </c>
      <c r="K13" s="112">
        <f t="shared" si="10"/>
        <v>23.510809632330798</v>
      </c>
      <c r="L13" s="112">
        <f t="shared" si="11"/>
        <v>108.93241088025385</v>
      </c>
      <c r="N13" s="77" t="s">
        <v>139</v>
      </c>
      <c r="O13" s="73">
        <f>O3/O11</f>
        <v>0.53643248609142113</v>
      </c>
      <c r="Q13" s="92">
        <v>12</v>
      </c>
      <c r="R13" s="128">
        <f t="shared" si="0"/>
        <v>10314228531.883825</v>
      </c>
      <c r="S13" s="129">
        <f t="shared" si="6"/>
        <v>36607933149.825287</v>
      </c>
      <c r="T13" s="130">
        <f t="shared" si="7"/>
        <v>3.2508577086379034</v>
      </c>
      <c r="U13" s="131">
        <f t="shared" si="12"/>
        <v>21.447654667168521</v>
      </c>
      <c r="V13" s="131">
        <f t="shared" si="13"/>
        <v>99.111129064247848</v>
      </c>
    </row>
    <row r="14" spans="1:22" x14ac:dyDescent="0.2">
      <c r="A14" s="109">
        <v>13</v>
      </c>
      <c r="B14" s="125">
        <v>27843.53</v>
      </c>
      <c r="C14" s="110">
        <f t="shared" si="1"/>
        <v>28532972022.026012</v>
      </c>
      <c r="D14" s="111">
        <f>WID!N14</f>
        <v>2.4083306666666665E-2</v>
      </c>
      <c r="E14" s="110">
        <f t="shared" si="2"/>
        <v>8929734348.8830528</v>
      </c>
      <c r="F14" s="110">
        <f t="shared" si="3"/>
        <v>37462706370.909065</v>
      </c>
      <c r="G14" s="112">
        <f t="shared" si="4"/>
        <v>4.7226036660296202</v>
      </c>
      <c r="H14" s="112">
        <f t="shared" si="8"/>
        <v>37.65562326419888</v>
      </c>
      <c r="I14" s="112">
        <f t="shared" si="9"/>
        <v>176.47160715592037</v>
      </c>
      <c r="J14" s="112">
        <f t="shared" si="5"/>
        <v>3.8430000941817921</v>
      </c>
      <c r="K14" s="112">
        <f t="shared" si="10"/>
        <v>27.353809726512591</v>
      </c>
      <c r="L14" s="112">
        <f t="shared" si="11"/>
        <v>127.16154839710846</v>
      </c>
      <c r="Q14" s="92">
        <v>13</v>
      </c>
      <c r="R14" s="128">
        <f t="shared" si="0"/>
        <v>12574162134.846251</v>
      </c>
      <c r="S14" s="129">
        <f t="shared" si="6"/>
        <v>41107134156.872261</v>
      </c>
      <c r="T14" s="130">
        <f t="shared" si="7"/>
        <v>3.6503957600381058</v>
      </c>
      <c r="U14" s="131">
        <f t="shared" si="12"/>
        <v>25.098050427206626</v>
      </c>
      <c r="V14" s="131">
        <f t="shared" si="13"/>
        <v>116.36426273593787</v>
      </c>
    </row>
    <row r="15" spans="1:22" x14ac:dyDescent="0.2">
      <c r="A15" s="109">
        <v>14</v>
      </c>
      <c r="B15" s="125">
        <v>30348.45</v>
      </c>
      <c r="C15" s="110">
        <f t="shared" si="1"/>
        <v>31099917099.658539</v>
      </c>
      <c r="D15" s="111">
        <f>WID!N15</f>
        <v>2.9590830000000002E-2</v>
      </c>
      <c r="E15" s="110">
        <f t="shared" si="2"/>
        <v>10971842642.716801</v>
      </c>
      <c r="F15" s="110">
        <f t="shared" si="3"/>
        <v>42071759742.375336</v>
      </c>
      <c r="G15" s="112">
        <f t="shared" si="4"/>
        <v>5.1474687738342322</v>
      </c>
      <c r="H15" s="112">
        <f t="shared" si="8"/>
        <v>42.803092038033114</v>
      </c>
      <c r="I15" s="112">
        <f t="shared" si="9"/>
        <v>201.14678825557999</v>
      </c>
      <c r="J15" s="112">
        <f t="shared" si="5"/>
        <v>4.3158060993130221</v>
      </c>
      <c r="K15" s="112">
        <f t="shared" si="10"/>
        <v>31.669615825825613</v>
      </c>
      <c r="L15" s="112">
        <f t="shared" si="11"/>
        <v>147.5585638808455</v>
      </c>
      <c r="Q15" s="92">
        <v>14</v>
      </c>
      <c r="R15" s="128">
        <f t="shared" si="0"/>
        <v>15449701292.043196</v>
      </c>
      <c r="S15" s="129">
        <f t="shared" si="6"/>
        <v>46549618391.701736</v>
      </c>
      <c r="T15" s="130">
        <f t="shared" si="7"/>
        <v>4.133699249380828</v>
      </c>
      <c r="U15" s="131">
        <f t="shared" si="12"/>
        <v>29.231749676587455</v>
      </c>
      <c r="V15" s="131">
        <f t="shared" si="13"/>
        <v>135.82450025948521</v>
      </c>
    </row>
    <row r="16" spans="1:22" x14ac:dyDescent="0.2">
      <c r="A16" s="109">
        <v>15</v>
      </c>
      <c r="B16" s="125">
        <v>33310.58</v>
      </c>
      <c r="C16" s="110">
        <f t="shared" si="1"/>
        <v>34135393291.635773</v>
      </c>
      <c r="D16" s="111">
        <f>WID!N16</f>
        <v>3.7113430000000003E-2</v>
      </c>
      <c r="E16" s="110">
        <f t="shared" si="2"/>
        <v>13761111597.460598</v>
      </c>
      <c r="F16" s="110">
        <f t="shared" si="3"/>
        <v>47896504889.096375</v>
      </c>
      <c r="G16" s="112">
        <f t="shared" si="4"/>
        <v>5.6498822967336748</v>
      </c>
      <c r="H16" s="112">
        <f t="shared" si="8"/>
        <v>48.452974334766786</v>
      </c>
      <c r="I16" s="112">
        <f t="shared" si="9"/>
        <v>228.14016593199972</v>
      </c>
      <c r="J16" s="112">
        <f t="shared" si="5"/>
        <v>4.9133202224468517</v>
      </c>
      <c r="K16" s="112">
        <f t="shared" si="10"/>
        <v>36.582936048272465</v>
      </c>
      <c r="L16" s="112">
        <f t="shared" si="11"/>
        <v>170.63137968524518</v>
      </c>
      <c r="Q16" s="92">
        <v>15</v>
      </c>
      <c r="R16" s="128">
        <f t="shared" si="0"/>
        <v>19377334377.682365</v>
      </c>
      <c r="S16" s="129">
        <f t="shared" si="6"/>
        <v>53512727669.318138</v>
      </c>
      <c r="T16" s="130">
        <f t="shared" si="7"/>
        <v>4.7520372849805073</v>
      </c>
      <c r="U16" s="131">
        <f t="shared" si="12"/>
        <v>33.983786961567965</v>
      </c>
      <c r="V16" s="131">
        <f t="shared" si="13"/>
        <v>158.03884159538856</v>
      </c>
    </row>
    <row r="17" spans="1:22" x14ac:dyDescent="0.2">
      <c r="A17" s="109">
        <v>16</v>
      </c>
      <c r="B17" s="125">
        <v>37240.15</v>
      </c>
      <c r="C17" s="110">
        <f t="shared" si="1"/>
        <v>38162264556.471542</v>
      </c>
      <c r="D17" s="111">
        <f>WID!N17</f>
        <v>4.7473096666666666E-2</v>
      </c>
      <c r="E17" s="110">
        <f t="shared" si="2"/>
        <v>17602322962.524204</v>
      </c>
      <c r="F17" s="110">
        <f t="shared" si="3"/>
        <v>55764587518.995743</v>
      </c>
      <c r="G17" s="112">
        <f t="shared" si="4"/>
        <v>6.3163854911174333</v>
      </c>
      <c r="H17" s="112">
        <f t="shared" si="8"/>
        <v>54.769359825884223</v>
      </c>
      <c r="I17" s="112">
        <f t="shared" si="9"/>
        <v>258.05583540162752</v>
      </c>
      <c r="J17" s="112">
        <f t="shared" si="5"/>
        <v>5.7204440321461263</v>
      </c>
      <c r="K17" s="112">
        <f t="shared" si="10"/>
        <v>42.303380080418592</v>
      </c>
      <c r="L17" s="112">
        <f t="shared" si="11"/>
        <v>197.21579032172764</v>
      </c>
      <c r="Q17" s="92">
        <v>16</v>
      </c>
      <c r="R17" s="128">
        <f t="shared" si="0"/>
        <v>24786231508.487309</v>
      </c>
      <c r="S17" s="129">
        <f t="shared" si="6"/>
        <v>62948496064.958847</v>
      </c>
      <c r="T17" s="130">
        <f t="shared" si="7"/>
        <v>5.5899523975423024</v>
      </c>
      <c r="U17" s="131">
        <f t="shared" si="12"/>
        <v>39.57373935911027</v>
      </c>
      <c r="V17" s="131">
        <f t="shared" si="13"/>
        <v>183.89381580169558</v>
      </c>
    </row>
    <row r="18" spans="1:22" x14ac:dyDescent="0.2">
      <c r="A18" s="109">
        <v>17</v>
      </c>
      <c r="B18" s="125">
        <v>42211.46</v>
      </c>
      <c r="C18" s="110">
        <f t="shared" si="1"/>
        <v>43256670658.816261</v>
      </c>
      <c r="D18" s="111">
        <f>WID!N18</f>
        <v>6.1615516666666668E-2</v>
      </c>
      <c r="E18" s="110">
        <f t="shared" si="2"/>
        <v>22846123384.047054</v>
      </c>
      <c r="F18" s="110">
        <f t="shared" si="3"/>
        <v>66102794042.863312</v>
      </c>
      <c r="G18" s="112">
        <f t="shared" si="4"/>
        <v>7.1595805468797495</v>
      </c>
      <c r="H18" s="112">
        <f t="shared" si="8"/>
        <v>61.928940372763975</v>
      </c>
      <c r="I18" s="112">
        <f t="shared" si="9"/>
        <v>291.74575049662047</v>
      </c>
      <c r="J18" s="112">
        <f t="shared" si="5"/>
        <v>6.780958140538071</v>
      </c>
      <c r="K18" s="112">
        <f t="shared" si="10"/>
        <v>49.08433822095666</v>
      </c>
      <c r="L18" s="112">
        <f t="shared" si="11"/>
        <v>228.46929575343813</v>
      </c>
      <c r="Q18" s="92">
        <v>17</v>
      </c>
      <c r="R18" s="128">
        <f t="shared" si="0"/>
        <v>32170146205.933022</v>
      </c>
      <c r="S18" s="129">
        <f t="shared" si="6"/>
        <v>75426816864.749283</v>
      </c>
      <c r="T18" s="130">
        <f t="shared" si="7"/>
        <v>6.6980522511132223</v>
      </c>
      <c r="U18" s="131">
        <f t="shared" si="12"/>
        <v>46.271791610223495</v>
      </c>
      <c r="V18" s="131">
        <f t="shared" si="13"/>
        <v>214.61382742333441</v>
      </c>
    </row>
    <row r="19" spans="1:22" x14ac:dyDescent="0.2">
      <c r="A19" s="109">
        <v>18</v>
      </c>
      <c r="B19" s="125">
        <v>49624.72</v>
      </c>
      <c r="C19" s="110">
        <f t="shared" si="1"/>
        <v>50853492619.681297</v>
      </c>
      <c r="D19" s="111">
        <f>WID!N19</f>
        <v>8.5318906666666652E-2</v>
      </c>
      <c r="E19" s="110">
        <f t="shared" si="2"/>
        <v>31634990245.13026</v>
      </c>
      <c r="F19" s="110">
        <f t="shared" si="3"/>
        <v>82488482864.811554</v>
      </c>
      <c r="G19" s="112">
        <f t="shared" si="4"/>
        <v>8.4169602273021216</v>
      </c>
      <c r="H19" s="112">
        <f t="shared" si="8"/>
        <v>70.345900600066102</v>
      </c>
      <c r="I19" s="112">
        <f t="shared" si="9"/>
        <v>330.68710243207522</v>
      </c>
      <c r="J19" s="112">
        <f t="shared" si="5"/>
        <v>8.461835198979287</v>
      </c>
      <c r="K19" s="112">
        <f t="shared" si="10"/>
        <v>57.546173419935947</v>
      </c>
      <c r="L19" s="112">
        <f t="shared" si="11"/>
        <v>266.57627910223152</v>
      </c>
      <c r="Q19" s="92">
        <v>18</v>
      </c>
      <c r="R19" s="128">
        <f t="shared" si="0"/>
        <v>44545949625.735832</v>
      </c>
      <c r="S19" s="129">
        <f t="shared" si="6"/>
        <v>95399442245.41713</v>
      </c>
      <c r="T19" s="130">
        <f t="shared" si="7"/>
        <v>8.4716613460257815</v>
      </c>
      <c r="U19" s="131">
        <f t="shared" si="12"/>
        <v>54.743452956249278</v>
      </c>
      <c r="V19" s="131">
        <f t="shared" si="13"/>
        <v>252.53811141618195</v>
      </c>
    </row>
    <row r="20" spans="1:22" x14ac:dyDescent="0.2">
      <c r="A20" s="109">
        <v>19</v>
      </c>
      <c r="B20" s="125">
        <v>62046.400000000001</v>
      </c>
      <c r="C20" s="110">
        <f t="shared" si="1"/>
        <v>63582749574.764221</v>
      </c>
      <c r="D20" s="111">
        <f>WID!N20</f>
        <v>0.15217938666666667</v>
      </c>
      <c r="E20" s="110">
        <f t="shared" si="2"/>
        <v>56425868553.596565</v>
      </c>
      <c r="F20" s="110">
        <f t="shared" si="3"/>
        <v>120008618128.36078</v>
      </c>
      <c r="G20" s="112">
        <f t="shared" si="4"/>
        <v>10.523829273944081</v>
      </c>
      <c r="H20" s="112">
        <f t="shared" si="8"/>
        <v>80.869729874010176</v>
      </c>
      <c r="I20" s="112">
        <f t="shared" si="9"/>
        <v>378.03907618519071</v>
      </c>
      <c r="J20" s="112">
        <f t="shared" si="5"/>
        <v>12.310726464974451</v>
      </c>
      <c r="K20" s="112">
        <f t="shared" si="10"/>
        <v>69.856899884910405</v>
      </c>
      <c r="L20" s="112">
        <f t="shared" si="11"/>
        <v>318.50768326211585</v>
      </c>
      <c r="Q20" s="92">
        <v>19</v>
      </c>
      <c r="R20" s="128">
        <f t="shared" si="0"/>
        <v>79454549494.09465</v>
      </c>
      <c r="S20" s="129">
        <f t="shared" si="6"/>
        <v>143037299068.85889</v>
      </c>
      <c r="T20" s="130">
        <f t="shared" si="7"/>
        <v>12.701998345486059</v>
      </c>
      <c r="U20" s="131">
        <f t="shared" si="12"/>
        <v>67.445451301735332</v>
      </c>
      <c r="V20" s="131">
        <f t="shared" si="13"/>
        <v>305.47226064496152</v>
      </c>
    </row>
    <row r="21" spans="1:22" x14ac:dyDescent="0.2">
      <c r="A21" s="109">
        <v>20</v>
      </c>
      <c r="B21" s="125">
        <v>112788.26</v>
      </c>
      <c r="C21" s="110">
        <f t="shared" si="1"/>
        <v>115581044034.03577</v>
      </c>
      <c r="D21" s="111">
        <f>WID!N21</f>
        <v>0.48077117333333319</v>
      </c>
      <c r="E21" s="110">
        <f t="shared" si="2"/>
        <v>178262849030.17776</v>
      </c>
      <c r="F21" s="110">
        <f t="shared" si="3"/>
        <v>293843893064.2135</v>
      </c>
      <c r="G21" s="112">
        <f t="shared" si="4"/>
        <v>19.130270125989846</v>
      </c>
      <c r="H21" s="112">
        <f t="shared" si="8"/>
        <v>100.00000000000003</v>
      </c>
      <c r="I21" s="112">
        <f t="shared" si="9"/>
        <v>452.17432468502551</v>
      </c>
      <c r="J21" s="112">
        <f t="shared" si="5"/>
        <v>30.143100115089599</v>
      </c>
      <c r="K21" s="112">
        <f t="shared" si="10"/>
        <v>100</v>
      </c>
      <c r="L21" s="112">
        <f t="shared" si="11"/>
        <v>424.642249712276</v>
      </c>
      <c r="Q21" s="92">
        <v>20</v>
      </c>
      <c r="R21" s="128">
        <f t="shared" si="0"/>
        <v>251015974132.02402</v>
      </c>
      <c r="S21" s="129">
        <f t="shared" si="6"/>
        <v>366597018166.05981</v>
      </c>
      <c r="T21" s="130">
        <f t="shared" si="7"/>
        <v>32.554548698264675</v>
      </c>
      <c r="U21" s="131">
        <f t="shared" si="12"/>
        <v>100</v>
      </c>
      <c r="V21" s="131">
        <f t="shared" si="13"/>
        <v>418.61362825433832</v>
      </c>
    </row>
    <row r="22" spans="1:22" x14ac:dyDescent="0.2">
      <c r="A22" s="109"/>
      <c r="B22" s="109"/>
      <c r="C22" s="114">
        <f>SUM(C2:C21)</f>
        <v>604178839466.62427</v>
      </c>
      <c r="D22" s="115">
        <f>SUM(D2:D21)</f>
        <v>0.99963761999999978</v>
      </c>
      <c r="E22" s="114">
        <f>SUM(E2:E21)</f>
        <v>370650862661.84253</v>
      </c>
      <c r="F22" s="116">
        <f>SUM(F2:F21)</f>
        <v>974829702128.46692</v>
      </c>
      <c r="G22" s="116">
        <f>SUM(G2:G21)</f>
        <v>100.00000000000003</v>
      </c>
      <c r="H22" s="108" t="s">
        <v>91</v>
      </c>
      <c r="I22" s="110">
        <f>SUM(I2:I21)</f>
        <v>3103.3376475904292</v>
      </c>
      <c r="J22" s="114">
        <f>SUM(J2:J21)</f>
        <v>100</v>
      </c>
      <c r="K22" s="108" t="s">
        <v>91</v>
      </c>
      <c r="L22" s="110">
        <f>SUM(L2:L21)</f>
        <v>2413.4639634102805</v>
      </c>
      <c r="Q22" s="92"/>
      <c r="R22" s="132">
        <f>SUM(R2:R21)</f>
        <v>521921913960.81091</v>
      </c>
      <c r="S22" s="132">
        <f>SUM(S2:S21)</f>
        <v>1126100753427.4353</v>
      </c>
      <c r="T22" s="93"/>
      <c r="U22" s="93" t="s">
        <v>91</v>
      </c>
      <c r="V22" s="129">
        <f>SUM(V2:V21)</f>
        <v>2262.4042521523588</v>
      </c>
    </row>
    <row r="23" spans="1:22" x14ac:dyDescent="0.2">
      <c r="A23" s="109"/>
      <c r="B23" s="109"/>
      <c r="C23" s="108"/>
      <c r="D23" s="108"/>
      <c r="E23" s="108"/>
      <c r="F23" s="108"/>
      <c r="G23" s="108"/>
      <c r="H23" s="108" t="s">
        <v>92</v>
      </c>
      <c r="I23" s="110">
        <f>5000-I22</f>
        <v>1896.6623524095708</v>
      </c>
      <c r="J23" s="108"/>
      <c r="K23" s="108" t="s">
        <v>92</v>
      </c>
      <c r="L23" s="110">
        <f>5000-L22</f>
        <v>2586.5360365897195</v>
      </c>
      <c r="Q23" s="92"/>
      <c r="R23" s="93"/>
      <c r="S23" s="93"/>
      <c r="T23" s="93"/>
      <c r="U23" s="93" t="s">
        <v>92</v>
      </c>
      <c r="V23" s="129">
        <f>5000-V22</f>
        <v>2737.5957478476412</v>
      </c>
    </row>
    <row r="24" spans="1:22" x14ac:dyDescent="0.2">
      <c r="A24" s="109"/>
      <c r="B24" s="109"/>
      <c r="C24" s="108"/>
      <c r="D24" s="108"/>
      <c r="E24" s="108"/>
      <c r="F24" s="108"/>
      <c r="G24" s="108"/>
      <c r="H24" s="108" t="s">
        <v>100</v>
      </c>
      <c r="I24" s="117">
        <f>I23/(I23+I22)</f>
        <v>0.37933247048191415</v>
      </c>
      <c r="J24" s="108"/>
      <c r="K24" s="108" t="s">
        <v>100</v>
      </c>
      <c r="L24" s="117">
        <f>L23/(L23+L22)</f>
        <v>0.51730720731794388</v>
      </c>
      <c r="Q24" s="92"/>
      <c r="R24" s="93"/>
      <c r="S24" s="93"/>
      <c r="T24" s="93"/>
      <c r="U24" s="93" t="s">
        <v>100</v>
      </c>
      <c r="V24" s="94">
        <f>V23/(V23+V22)</f>
        <v>0.54751914956952819</v>
      </c>
    </row>
    <row r="25" spans="1:22" x14ac:dyDescent="0.2">
      <c r="J25" s="77"/>
      <c r="K25" s="7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H1" workbookViewId="0">
      <selection activeCell="N5" sqref="N5"/>
    </sheetView>
  </sheetViews>
  <sheetFormatPr defaultColWidth="11.42578125" defaultRowHeight="12.75" x14ac:dyDescent="0.2"/>
  <cols>
    <col min="3" max="3" width="15.42578125" bestFit="1" customWidth="1"/>
    <col min="4" max="4" width="12.42578125" bestFit="1" customWidth="1"/>
    <col min="5" max="5" width="18.42578125" bestFit="1" customWidth="1"/>
    <col min="6" max="6" width="19.85546875" bestFit="1" customWidth="1"/>
    <col min="7" max="8" width="11.7109375" bestFit="1" customWidth="1"/>
    <col min="9" max="9" width="12.7109375" bestFit="1" customWidth="1"/>
    <col min="10" max="10" width="11.7109375" bestFit="1" customWidth="1"/>
    <col min="11" max="11" width="10.140625" bestFit="1" customWidth="1"/>
    <col min="12" max="12" width="11.7109375" bestFit="1" customWidth="1"/>
    <col min="15" max="15" width="20.42578125" bestFit="1" customWidth="1"/>
    <col min="18" max="18" width="15.7109375" bestFit="1" customWidth="1"/>
    <col min="19" max="19" width="18.28515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Gelir'!B39</f>
        <v>31999.88</v>
      </c>
      <c r="Q1" s="108" t="s">
        <v>95</v>
      </c>
      <c r="R1" s="108" t="s">
        <v>115</v>
      </c>
      <c r="S1" s="108" t="s">
        <v>116</v>
      </c>
      <c r="T1" s="108" t="s">
        <v>106</v>
      </c>
      <c r="U1" s="108" t="s">
        <v>101</v>
      </c>
      <c r="V1" s="108" t="s">
        <v>117</v>
      </c>
    </row>
    <row r="2" spans="1:22" x14ac:dyDescent="0.2">
      <c r="A2" s="109">
        <v>1</v>
      </c>
      <c r="B2" s="125">
        <v>6150.55</v>
      </c>
      <c r="C2" s="124">
        <f>B2*$O$2/20</f>
        <v>6495172602.2754822</v>
      </c>
      <c r="D2" s="111">
        <f>WID!O2</f>
        <v>-1.2618113333333332E-3</v>
      </c>
      <c r="E2" s="110">
        <f>D2*$O$5</f>
        <v>-552487340.09198952</v>
      </c>
      <c r="F2" s="110">
        <f>E2+C2</f>
        <v>5942685262.1834927</v>
      </c>
      <c r="G2" s="112">
        <f>C2*100/$C$22</f>
        <v>0.96102351257996199</v>
      </c>
      <c r="H2" s="112">
        <f>G2</f>
        <v>0.96102351257996199</v>
      </c>
      <c r="I2" s="112">
        <f>H2*5/2</f>
        <v>2.4025587814499048</v>
      </c>
      <c r="J2" s="112">
        <f>F2*100/$F$22</f>
        <v>0.53366148618696452</v>
      </c>
      <c r="K2" s="112">
        <f>J2</f>
        <v>0.53366148618696452</v>
      </c>
      <c r="L2" s="112">
        <f>K2*5/2</f>
        <v>1.3341537154674112</v>
      </c>
      <c r="N2" s="77" t="s">
        <v>135</v>
      </c>
      <c r="O2" s="72">
        <f>Nufus!F12</f>
        <v>21120623.691460054</v>
      </c>
      <c r="Q2" s="109">
        <v>1</v>
      </c>
      <c r="R2" s="122">
        <f t="shared" ref="R2:R21" si="0">D2*$O$12</f>
        <v>-798419818.07192731</v>
      </c>
      <c r="S2" s="113">
        <f>C2+R2</f>
        <v>5696752784.2035551</v>
      </c>
      <c r="T2" s="123">
        <f>S2*100/$S$22</f>
        <v>0.43539558976915316</v>
      </c>
      <c r="U2" s="112">
        <f>T2</f>
        <v>0.43539558976915316</v>
      </c>
      <c r="V2" s="112">
        <f>U2*5/2</f>
        <v>1.0884889744228829</v>
      </c>
    </row>
    <row r="3" spans="1:22" x14ac:dyDescent="0.2">
      <c r="A3" s="109">
        <v>2</v>
      </c>
      <c r="B3" s="125">
        <v>9725.43</v>
      </c>
      <c r="C3" s="124">
        <f t="shared" ref="C3:C21" si="1">B3*$O$2/20</f>
        <v>10270357363.381817</v>
      </c>
      <c r="D3" s="111">
        <f>WID!O3</f>
        <v>6.4653666666666661E-4</v>
      </c>
      <c r="E3" s="110">
        <f t="shared" ref="E3:E21" si="2">D3*$O$5</f>
        <v>283087743.62882137</v>
      </c>
      <c r="F3" s="110">
        <f t="shared" ref="F3:F21" si="3">E3+C3</f>
        <v>10553445107.010639</v>
      </c>
      <c r="G3" s="112">
        <f t="shared" ref="G3:G21" si="4">C3*100/$C$22</f>
        <v>1.5195985562186372</v>
      </c>
      <c r="H3" s="112">
        <f>G3+H2</f>
        <v>2.4806220687985991</v>
      </c>
      <c r="I3" s="112">
        <f>(H3+H2)*5/2</f>
        <v>8.6041139534464026</v>
      </c>
      <c r="J3" s="112">
        <f t="shared" ref="J3:J21" si="5">F3*100/$F$22</f>
        <v>0.9477141985019949</v>
      </c>
      <c r="K3" s="112">
        <f>J3+K2</f>
        <v>1.4813756846889594</v>
      </c>
      <c r="L3" s="112">
        <f>(K3+K2)*5/2</f>
        <v>5.0375929271898103</v>
      </c>
      <c r="N3" s="77" t="s">
        <v>102</v>
      </c>
      <c r="O3" s="72">
        <f>O2*O1</f>
        <v>675857423651.87878</v>
      </c>
      <c r="Q3" s="109">
        <v>2</v>
      </c>
      <c r="R3" s="122">
        <f t="shared" si="0"/>
        <v>409100532.02102876</v>
      </c>
      <c r="S3" s="113">
        <f t="shared" ref="S3:S21" si="6">C3+R3</f>
        <v>10679457895.402845</v>
      </c>
      <c r="T3" s="123">
        <f t="shared" ref="T3:T21" si="7">S3*100/$S$22</f>
        <v>0.81621742155936527</v>
      </c>
      <c r="U3" s="112">
        <f>T3+U2</f>
        <v>1.2516130113285184</v>
      </c>
      <c r="V3" s="112">
        <f>(U3+U2)*5/2</f>
        <v>4.2175215027441793</v>
      </c>
    </row>
    <row r="4" spans="1:22" x14ac:dyDescent="0.2">
      <c r="A4" s="109">
        <v>3</v>
      </c>
      <c r="B4" s="125">
        <v>11944.64</v>
      </c>
      <c r="C4" s="124">
        <f t="shared" si="1"/>
        <v>12613912328.498072</v>
      </c>
      <c r="D4" s="111">
        <f>WID!O4</f>
        <v>1.4042466666666668E-3</v>
      </c>
      <c r="E4" s="110">
        <f t="shared" si="2"/>
        <v>614853017.40807748</v>
      </c>
      <c r="F4" s="110">
        <f t="shared" si="3"/>
        <v>13228765345.906149</v>
      </c>
      <c r="G4" s="112">
        <f t="shared" si="4"/>
        <v>1.8663501458086051</v>
      </c>
      <c r="H4" s="112">
        <f t="shared" ref="H4:H21" si="8">G4+H3</f>
        <v>4.3469722146072041</v>
      </c>
      <c r="I4" s="112">
        <f t="shared" ref="I4:I21" si="9">(H4+H3)*5/2</f>
        <v>17.068985708514507</v>
      </c>
      <c r="J4" s="112">
        <f t="shared" si="5"/>
        <v>1.1879617148563213</v>
      </c>
      <c r="K4" s="112">
        <f t="shared" ref="K4:K21" si="10">J4+K3</f>
        <v>2.6693373995452809</v>
      </c>
      <c r="L4" s="112">
        <f t="shared" ref="L4:L21" si="11">(K4+K3)*5/2</f>
        <v>10.376782710585601</v>
      </c>
      <c r="N4" s="77" t="s">
        <v>141</v>
      </c>
      <c r="O4" s="72">
        <f>GSYH!F20*1000</f>
        <v>1113709997564.3994</v>
      </c>
      <c r="Q4" s="109">
        <v>3</v>
      </c>
      <c r="R4" s="122">
        <f t="shared" si="0"/>
        <v>888546756.95952737</v>
      </c>
      <c r="S4" s="113">
        <f t="shared" si="6"/>
        <v>13502459085.4576</v>
      </c>
      <c r="T4" s="123">
        <f t="shared" si="7"/>
        <v>1.0319758219363533</v>
      </c>
      <c r="U4" s="112">
        <f t="shared" ref="U4:U21" si="12">T4+U3</f>
        <v>2.2835888332648717</v>
      </c>
      <c r="V4" s="112">
        <f t="shared" ref="V4:V21" si="13">(U4+U3)*5/2</f>
        <v>8.8380046114834752</v>
      </c>
    </row>
    <row r="5" spans="1:22" x14ac:dyDescent="0.2">
      <c r="A5" s="109">
        <v>4</v>
      </c>
      <c r="B5" s="125">
        <v>13681.96</v>
      </c>
      <c r="C5" s="124">
        <f t="shared" si="1"/>
        <v>14448576426.080439</v>
      </c>
      <c r="D5" s="111">
        <f>WID!O5</f>
        <v>1.8691266666666666E-3</v>
      </c>
      <c r="E5" s="110">
        <f t="shared" si="2"/>
        <v>818401921.96852994</v>
      </c>
      <c r="F5" s="110">
        <f t="shared" si="3"/>
        <v>15266978348.048969</v>
      </c>
      <c r="G5" s="112">
        <f t="shared" si="4"/>
        <v>2.1378064170161264</v>
      </c>
      <c r="H5" s="112">
        <f t="shared" si="8"/>
        <v>6.48477863162333</v>
      </c>
      <c r="I5" s="112">
        <f t="shared" si="9"/>
        <v>27.079377115576335</v>
      </c>
      <c r="J5" s="112">
        <f t="shared" si="5"/>
        <v>1.3709961061963529</v>
      </c>
      <c r="K5" s="112">
        <f t="shared" si="10"/>
        <v>4.0403335057416339</v>
      </c>
      <c r="L5" s="112">
        <f t="shared" si="11"/>
        <v>16.774177263217286</v>
      </c>
      <c r="N5" s="77" t="s">
        <v>87</v>
      </c>
      <c r="O5" s="82">
        <f>O4-O3</f>
        <v>437852573912.52063</v>
      </c>
      <c r="Q5" s="109">
        <v>4</v>
      </c>
      <c r="R5" s="122">
        <f t="shared" si="0"/>
        <v>1182702781.0972703</v>
      </c>
      <c r="S5" s="113">
        <f t="shared" si="6"/>
        <v>15631279207.17771</v>
      </c>
      <c r="T5" s="123">
        <f t="shared" si="7"/>
        <v>1.1946788437313127</v>
      </c>
      <c r="U5" s="112">
        <f t="shared" si="12"/>
        <v>3.4782676769961842</v>
      </c>
      <c r="V5" s="112">
        <f t="shared" si="13"/>
        <v>14.40464127565264</v>
      </c>
    </row>
    <row r="6" spans="1:22" x14ac:dyDescent="0.2">
      <c r="A6" s="109">
        <v>5</v>
      </c>
      <c r="B6" s="125">
        <v>15201.58</v>
      </c>
      <c r="C6" s="124">
        <f t="shared" si="1"/>
        <v>16053342534.781265</v>
      </c>
      <c r="D6" s="111">
        <f>WID!O6</f>
        <v>2.7913333333333336E-3</v>
      </c>
      <c r="E6" s="110">
        <f t="shared" si="2"/>
        <v>1222192484.6478159</v>
      </c>
      <c r="F6" s="110">
        <f t="shared" si="3"/>
        <v>17275535019.429081</v>
      </c>
      <c r="G6" s="112">
        <f t="shared" si="4"/>
        <v>2.3752470605661764</v>
      </c>
      <c r="H6" s="112">
        <f t="shared" si="8"/>
        <v>8.860025692189506</v>
      </c>
      <c r="I6" s="112">
        <f t="shared" si="9"/>
        <v>38.362010809532087</v>
      </c>
      <c r="J6" s="112">
        <f t="shared" si="5"/>
        <v>1.5513673173658999</v>
      </c>
      <c r="K6" s="112">
        <f t="shared" si="10"/>
        <v>5.5917008231075336</v>
      </c>
      <c r="L6" s="112">
        <f t="shared" si="11"/>
        <v>24.080085822122918</v>
      </c>
      <c r="N6" s="77" t="s">
        <v>129</v>
      </c>
      <c r="O6" s="73">
        <f>O3/O4</f>
        <v>0.60685225519204145</v>
      </c>
      <c r="Q6" s="109">
        <v>5</v>
      </c>
      <c r="R6" s="122">
        <f t="shared" si="0"/>
        <v>1766235405.645514</v>
      </c>
      <c r="S6" s="113">
        <f t="shared" si="6"/>
        <v>17819577940.426781</v>
      </c>
      <c r="T6" s="123">
        <f t="shared" si="7"/>
        <v>1.3619277403651999</v>
      </c>
      <c r="U6" s="112">
        <f t="shared" si="12"/>
        <v>4.8401954173613841</v>
      </c>
      <c r="V6" s="112">
        <f t="shared" si="13"/>
        <v>20.796157735893921</v>
      </c>
    </row>
    <row r="7" spans="1:22" x14ac:dyDescent="0.2">
      <c r="A7" s="109">
        <v>6</v>
      </c>
      <c r="B7" s="125">
        <v>16732.400000000001</v>
      </c>
      <c r="C7" s="124">
        <f t="shared" si="1"/>
        <v>17669936192.749313</v>
      </c>
      <c r="D7" s="111">
        <f>WID!O7</f>
        <v>3.6991699999999999E-3</v>
      </c>
      <c r="E7" s="110">
        <f t="shared" si="2"/>
        <v>1619691105.8399789</v>
      </c>
      <c r="F7" s="110">
        <f t="shared" si="3"/>
        <v>19289627298.589291</v>
      </c>
      <c r="G7" s="112">
        <f t="shared" si="4"/>
        <v>2.6144377042529463</v>
      </c>
      <c r="H7" s="112">
        <f t="shared" si="8"/>
        <v>11.474463396442452</v>
      </c>
      <c r="I7" s="112">
        <f t="shared" si="9"/>
        <v>50.836222721579894</v>
      </c>
      <c r="J7" s="112">
        <f t="shared" si="5"/>
        <v>1.7322356338917868</v>
      </c>
      <c r="K7" s="112">
        <f t="shared" si="10"/>
        <v>7.3239364569993199</v>
      </c>
      <c r="L7" s="112">
        <f t="shared" si="11"/>
        <v>32.289093200267132</v>
      </c>
      <c r="N7" s="77" t="s">
        <v>111</v>
      </c>
      <c r="O7" s="72">
        <f>GSYH!B20*1000</f>
        <v>1823427315107.2617</v>
      </c>
      <c r="Q7" s="109">
        <v>6</v>
      </c>
      <c r="R7" s="122">
        <f t="shared" si="0"/>
        <v>2340675313.6500053</v>
      </c>
      <c r="S7" s="113">
        <f t="shared" si="6"/>
        <v>20010611506.399319</v>
      </c>
      <c r="T7" s="123">
        <f t="shared" si="7"/>
        <v>1.5293856567953923</v>
      </c>
      <c r="U7" s="112">
        <f t="shared" si="12"/>
        <v>6.3695810741567769</v>
      </c>
      <c r="V7" s="112">
        <f t="shared" si="13"/>
        <v>28.024441228795403</v>
      </c>
    </row>
    <row r="8" spans="1:22" x14ac:dyDescent="0.2">
      <c r="A8" s="109">
        <v>7</v>
      </c>
      <c r="B8" s="125">
        <v>18315.09</v>
      </c>
      <c r="C8" s="124">
        <f t="shared" si="1"/>
        <v>19341306188.261158</v>
      </c>
      <c r="D8" s="111">
        <f>WID!O8</f>
        <v>5.2314400000000004E-3</v>
      </c>
      <c r="E8" s="110">
        <f t="shared" si="2"/>
        <v>2290599469.2689171</v>
      </c>
      <c r="F8" s="110">
        <f t="shared" si="3"/>
        <v>21631905657.530075</v>
      </c>
      <c r="G8" s="112">
        <f t="shared" si="4"/>
        <v>2.8617330360728936</v>
      </c>
      <c r="H8" s="112">
        <f t="shared" si="8"/>
        <v>14.336196432515345</v>
      </c>
      <c r="I8" s="112">
        <f t="shared" si="9"/>
        <v>64.52664957239449</v>
      </c>
      <c r="J8" s="112">
        <f t="shared" si="5"/>
        <v>1.9425755214928051</v>
      </c>
      <c r="K8" s="112">
        <f t="shared" si="10"/>
        <v>9.2665119784921259</v>
      </c>
      <c r="L8" s="112">
        <f t="shared" si="11"/>
        <v>41.476121088728618</v>
      </c>
      <c r="N8" s="77" t="s">
        <v>112</v>
      </c>
      <c r="O8" s="72">
        <f>GSYH!V20*1000</f>
        <v>255084374639.06125</v>
      </c>
      <c r="Q8" s="109">
        <v>7</v>
      </c>
      <c r="R8" s="122">
        <f t="shared" si="0"/>
        <v>3310229717.1639004</v>
      </c>
      <c r="S8" s="113">
        <f t="shared" si="6"/>
        <v>22651535905.425056</v>
      </c>
      <c r="T8" s="123">
        <f t="shared" si="7"/>
        <v>1.7312281589727647</v>
      </c>
      <c r="U8" s="112">
        <f t="shared" si="12"/>
        <v>8.1008092331295423</v>
      </c>
      <c r="V8" s="112">
        <f t="shared" si="13"/>
        <v>36.1759757682158</v>
      </c>
    </row>
    <row r="9" spans="1:22" x14ac:dyDescent="0.2">
      <c r="A9" s="109">
        <v>8</v>
      </c>
      <c r="B9" s="125">
        <v>20039.77</v>
      </c>
      <c r="C9" s="124">
        <f t="shared" si="1"/>
        <v>21162622051.670525</v>
      </c>
      <c r="D9" s="111">
        <f>WID!O9</f>
        <v>7.4979000000000001E-3</v>
      </c>
      <c r="E9" s="110">
        <f t="shared" si="2"/>
        <v>3282974813.9386883</v>
      </c>
      <c r="F9" s="110">
        <f t="shared" si="3"/>
        <v>24445596865.609215</v>
      </c>
      <c r="G9" s="112">
        <f t="shared" si="4"/>
        <v>3.1312143071261183</v>
      </c>
      <c r="H9" s="112">
        <f t="shared" si="8"/>
        <v>17.467410739641466</v>
      </c>
      <c r="I9" s="112">
        <f t="shared" si="9"/>
        <v>79.509017930392019</v>
      </c>
      <c r="J9" s="112">
        <f t="shared" si="5"/>
        <v>2.1952489452949933</v>
      </c>
      <c r="K9" s="112">
        <f t="shared" si="10"/>
        <v>11.46176092378712</v>
      </c>
      <c r="L9" s="112">
        <f t="shared" si="11"/>
        <v>51.820682255698109</v>
      </c>
      <c r="N9" s="77" t="s">
        <v>113</v>
      </c>
      <c r="O9" s="72">
        <f>GSYH!J20*1000</f>
        <v>4113568392.2446723</v>
      </c>
      <c r="Q9" s="109">
        <v>8</v>
      </c>
      <c r="R9" s="122">
        <f t="shared" si="0"/>
        <v>4744347903.5071049</v>
      </c>
      <c r="S9" s="113">
        <f t="shared" si="6"/>
        <v>25906969955.177628</v>
      </c>
      <c r="T9" s="123">
        <f t="shared" si="7"/>
        <v>1.9800368543363578</v>
      </c>
      <c r="U9" s="112">
        <f t="shared" si="12"/>
        <v>10.0808460874659</v>
      </c>
      <c r="V9" s="112">
        <f t="shared" si="13"/>
        <v>45.454138301488605</v>
      </c>
    </row>
    <row r="10" spans="1:22" x14ac:dyDescent="0.2">
      <c r="A10" s="109">
        <v>9</v>
      </c>
      <c r="B10" s="125">
        <v>21929.68</v>
      </c>
      <c r="C10" s="124">
        <f t="shared" si="1"/>
        <v>23158425947.706886</v>
      </c>
      <c r="D10" s="111">
        <f>WID!O10</f>
        <v>1.0162869999999999E-2</v>
      </c>
      <c r="E10" s="110">
        <f t="shared" si="2"/>
        <v>4449838787.8383379</v>
      </c>
      <c r="F10" s="110">
        <f t="shared" si="3"/>
        <v>27608264735.545223</v>
      </c>
      <c r="G10" s="112">
        <f t="shared" si="4"/>
        <v>3.4265127676963099</v>
      </c>
      <c r="H10" s="112">
        <f t="shared" si="8"/>
        <v>20.893923507337774</v>
      </c>
      <c r="I10" s="112">
        <f t="shared" si="9"/>
        <v>95.903335617448107</v>
      </c>
      <c r="J10" s="112">
        <f t="shared" si="5"/>
        <v>2.4792609636541272</v>
      </c>
      <c r="K10" s="112">
        <f t="shared" si="10"/>
        <v>13.941021887441247</v>
      </c>
      <c r="L10" s="112">
        <f t="shared" si="11"/>
        <v>63.506957028070914</v>
      </c>
      <c r="N10" s="77" t="s">
        <v>114</v>
      </c>
      <c r="O10" s="72">
        <f>GSYH!N20*1000</f>
        <v>255615056026.59183</v>
      </c>
      <c r="Q10" s="109">
        <v>9</v>
      </c>
      <c r="R10" s="122">
        <f t="shared" si="0"/>
        <v>6430626039.0396299</v>
      </c>
      <c r="S10" s="113">
        <f t="shared" si="6"/>
        <v>29589051986.746517</v>
      </c>
      <c r="T10" s="123">
        <f t="shared" si="7"/>
        <v>2.2614537138073749</v>
      </c>
      <c r="U10" s="112">
        <f t="shared" si="12"/>
        <v>12.342299801273276</v>
      </c>
      <c r="V10" s="112">
        <f t="shared" si="13"/>
        <v>56.057864721847949</v>
      </c>
    </row>
    <row r="11" spans="1:22" x14ac:dyDescent="0.2">
      <c r="A11" s="109">
        <v>10</v>
      </c>
      <c r="B11" s="125">
        <v>23900.17</v>
      </c>
      <c r="C11" s="124">
        <f t="shared" si="1"/>
        <v>25239324836.596138</v>
      </c>
      <c r="D11" s="111">
        <f>WID!O11</f>
        <v>1.3053416666666668E-2</v>
      </c>
      <c r="E11" s="110">
        <f t="shared" si="2"/>
        <v>5715472085.8525963</v>
      </c>
      <c r="F11" s="110">
        <f t="shared" si="3"/>
        <v>30954796922.448734</v>
      </c>
      <c r="G11" s="112">
        <f t="shared" si="4"/>
        <v>3.7344018542501445</v>
      </c>
      <c r="H11" s="112">
        <f t="shared" si="8"/>
        <v>24.628325361587919</v>
      </c>
      <c r="I11" s="112">
        <f t="shared" si="9"/>
        <v>113.80562217231423</v>
      </c>
      <c r="J11" s="112">
        <f t="shared" si="5"/>
        <v>2.7797842560115709</v>
      </c>
      <c r="K11" s="112">
        <f t="shared" si="10"/>
        <v>16.720806143452819</v>
      </c>
      <c r="L11" s="112">
        <f t="shared" si="11"/>
        <v>76.654570077235164</v>
      </c>
      <c r="N11" s="77" t="s">
        <v>137</v>
      </c>
      <c r="O11" s="74">
        <f>O7-O8-O9-O10</f>
        <v>1308614316049.364</v>
      </c>
      <c r="Q11" s="109">
        <v>10</v>
      </c>
      <c r="R11" s="122">
        <f t="shared" si="0"/>
        <v>8259639365.1695414</v>
      </c>
      <c r="S11" s="113">
        <f t="shared" si="6"/>
        <v>33498964201.765678</v>
      </c>
      <c r="T11" s="123">
        <f t="shared" si="7"/>
        <v>2.5602833452290383</v>
      </c>
      <c r="U11" s="112">
        <f t="shared" si="12"/>
        <v>14.902583146502314</v>
      </c>
      <c r="V11" s="112">
        <f t="shared" si="13"/>
        <v>68.112207369438977</v>
      </c>
    </row>
    <row r="12" spans="1:22" x14ac:dyDescent="0.2">
      <c r="A12" s="109">
        <v>11</v>
      </c>
      <c r="B12" s="125">
        <v>25964.73</v>
      </c>
      <c r="C12" s="124">
        <f t="shared" si="1"/>
        <v>27419564579.018181</v>
      </c>
      <c r="D12" s="111">
        <f>WID!O12</f>
        <v>1.5875810000000001E-2</v>
      </c>
      <c r="E12" s="110">
        <f t="shared" si="2"/>
        <v>6951264271.4461346</v>
      </c>
      <c r="F12" s="110">
        <f t="shared" si="3"/>
        <v>34370828850.464317</v>
      </c>
      <c r="G12" s="112">
        <f t="shared" si="4"/>
        <v>4.0569893794522951</v>
      </c>
      <c r="H12" s="112">
        <f t="shared" si="8"/>
        <v>28.685314741040216</v>
      </c>
      <c r="I12" s="112">
        <f t="shared" si="9"/>
        <v>133.28410025657033</v>
      </c>
      <c r="J12" s="112">
        <f t="shared" si="5"/>
        <v>3.0865487227700035</v>
      </c>
      <c r="K12" s="112">
        <f t="shared" si="10"/>
        <v>19.807354866222823</v>
      </c>
      <c r="L12" s="112">
        <f t="shared" si="11"/>
        <v>91.320402524189106</v>
      </c>
      <c r="N12" s="77" t="s">
        <v>138</v>
      </c>
      <c r="O12" s="74">
        <f>O11-O3</f>
        <v>632756892397.48523</v>
      </c>
      <c r="Q12" s="109">
        <v>11</v>
      </c>
      <c r="R12" s="122">
        <f t="shared" si="0"/>
        <v>10045528199.89292</v>
      </c>
      <c r="S12" s="113">
        <f t="shared" si="6"/>
        <v>37465092778.911102</v>
      </c>
      <c r="T12" s="123">
        <f t="shared" si="7"/>
        <v>2.8634095219054849</v>
      </c>
      <c r="U12" s="112">
        <f t="shared" si="12"/>
        <v>17.765992668407797</v>
      </c>
      <c r="V12" s="112">
        <f t="shared" si="13"/>
        <v>81.67143953727529</v>
      </c>
    </row>
    <row r="13" spans="1:22" x14ac:dyDescent="0.2">
      <c r="A13" s="109">
        <v>12</v>
      </c>
      <c r="B13" s="125">
        <v>28091.919999999998</v>
      </c>
      <c r="C13" s="124">
        <f t="shared" si="1"/>
        <v>29665943554.530022</v>
      </c>
      <c r="D13" s="111">
        <f>WID!O13</f>
        <v>1.9408109999999999E-2</v>
      </c>
      <c r="E13" s="110">
        <f t="shared" si="2"/>
        <v>8497890918.2773304</v>
      </c>
      <c r="F13" s="110">
        <f t="shared" si="3"/>
        <v>38163834472.80735</v>
      </c>
      <c r="G13" s="112">
        <f t="shared" si="4"/>
        <v>4.3893628429189713</v>
      </c>
      <c r="H13" s="112">
        <f t="shared" si="8"/>
        <v>33.074677583959186</v>
      </c>
      <c r="I13" s="112">
        <f t="shared" si="9"/>
        <v>154.39998081249851</v>
      </c>
      <c r="J13" s="112">
        <f t="shared" si="5"/>
        <v>3.4271659569378721</v>
      </c>
      <c r="K13" s="112">
        <f t="shared" si="10"/>
        <v>23.234520823160697</v>
      </c>
      <c r="L13" s="112">
        <f t="shared" si="11"/>
        <v>107.60468922345879</v>
      </c>
      <c r="N13" s="77" t="s">
        <v>139</v>
      </c>
      <c r="O13" s="73">
        <f>O3/O11</f>
        <v>0.51646800387470604</v>
      </c>
      <c r="Q13" s="109">
        <v>12</v>
      </c>
      <c r="R13" s="122">
        <f t="shared" si="0"/>
        <v>12280615370.908556</v>
      </c>
      <c r="S13" s="113">
        <f t="shared" si="6"/>
        <v>41946558925.438576</v>
      </c>
      <c r="T13" s="123">
        <f t="shared" si="7"/>
        <v>3.2059222953767694</v>
      </c>
      <c r="U13" s="112">
        <f t="shared" si="12"/>
        <v>20.971914963784567</v>
      </c>
      <c r="V13" s="112">
        <f t="shared" si="13"/>
        <v>96.844769080480901</v>
      </c>
    </row>
    <row r="14" spans="1:22" x14ac:dyDescent="0.2">
      <c r="A14" s="109">
        <v>13</v>
      </c>
      <c r="B14" s="125">
        <v>30620.07</v>
      </c>
      <c r="C14" s="124">
        <f t="shared" si="1"/>
        <v>32335748793.808266</v>
      </c>
      <c r="D14" s="111">
        <f>WID!O14</f>
        <v>2.35643E-2</v>
      </c>
      <c r="E14" s="110">
        <f t="shared" si="2"/>
        <v>10317689407.44681</v>
      </c>
      <c r="F14" s="110">
        <f t="shared" si="3"/>
        <v>42653438201.255074</v>
      </c>
      <c r="G14" s="112">
        <f t="shared" si="4"/>
        <v>4.7843863112801817</v>
      </c>
      <c r="H14" s="112">
        <f t="shared" si="8"/>
        <v>37.859063895239366</v>
      </c>
      <c r="I14" s="112">
        <f t="shared" si="9"/>
        <v>177.33435369799636</v>
      </c>
      <c r="J14" s="112">
        <f t="shared" si="5"/>
        <v>3.8303386797742189</v>
      </c>
      <c r="K14" s="112">
        <f t="shared" si="10"/>
        <v>27.064859502934915</v>
      </c>
      <c r="L14" s="112">
        <f t="shared" si="11"/>
        <v>125.74845081523904</v>
      </c>
      <c r="Q14" s="109">
        <v>13</v>
      </c>
      <c r="R14" s="122">
        <f t="shared" si="0"/>
        <v>14910473239.52206</v>
      </c>
      <c r="S14" s="113">
        <f t="shared" si="6"/>
        <v>47246222033.330322</v>
      </c>
      <c r="T14" s="123">
        <f t="shared" si="7"/>
        <v>3.6109688248376663</v>
      </c>
      <c r="U14" s="112">
        <f t="shared" si="12"/>
        <v>24.582883788622233</v>
      </c>
      <c r="V14" s="112">
        <f t="shared" si="13"/>
        <v>113.88699688101698</v>
      </c>
    </row>
    <row r="15" spans="1:22" x14ac:dyDescent="0.2">
      <c r="A15" s="109">
        <v>14</v>
      </c>
      <c r="B15" s="125">
        <v>33555.26</v>
      </c>
      <c r="C15" s="124">
        <f t="shared" si="1"/>
        <v>35435400966.455093</v>
      </c>
      <c r="D15" s="111">
        <f>WID!O15</f>
        <v>2.90739E-2</v>
      </c>
      <c r="E15" s="110">
        <f t="shared" si="2"/>
        <v>12730081948.675234</v>
      </c>
      <c r="F15" s="110">
        <f t="shared" si="3"/>
        <v>48165482915.130325</v>
      </c>
      <c r="G15" s="112">
        <f t="shared" si="4"/>
        <v>5.2430097846101393</v>
      </c>
      <c r="H15" s="112">
        <f t="shared" si="8"/>
        <v>43.102073679849504</v>
      </c>
      <c r="I15" s="112">
        <f t="shared" si="9"/>
        <v>202.40284393772217</v>
      </c>
      <c r="J15" s="112">
        <f t="shared" si="5"/>
        <v>4.3253280396608069</v>
      </c>
      <c r="K15" s="112">
        <f t="shared" si="10"/>
        <v>31.390187542595722</v>
      </c>
      <c r="L15" s="112">
        <f t="shared" si="11"/>
        <v>146.13761761382659</v>
      </c>
      <c r="Q15" s="109">
        <v>14</v>
      </c>
      <c r="R15" s="122">
        <f t="shared" si="0"/>
        <v>18396710613.875244</v>
      </c>
      <c r="S15" s="113">
        <f t="shared" si="6"/>
        <v>53832111580.330338</v>
      </c>
      <c r="T15" s="123">
        <f t="shared" si="7"/>
        <v>4.1143200096427597</v>
      </c>
      <c r="U15" s="112">
        <f t="shared" si="12"/>
        <v>28.697203798264994</v>
      </c>
      <c r="V15" s="112">
        <f t="shared" si="13"/>
        <v>133.20021896721806</v>
      </c>
    </row>
    <row r="16" spans="1:22" x14ac:dyDescent="0.2">
      <c r="A16" s="109">
        <v>15</v>
      </c>
      <c r="B16" s="125">
        <v>36949.42</v>
      </c>
      <c r="C16" s="124">
        <f t="shared" si="1"/>
        <v>39019739771.885391</v>
      </c>
      <c r="D16" s="111">
        <f>WID!O16</f>
        <v>3.6496556666666666E-2</v>
      </c>
      <c r="E16" s="110">
        <f t="shared" si="2"/>
        <v>15980111275.444164</v>
      </c>
      <c r="F16" s="110">
        <f t="shared" si="3"/>
        <v>54999851047.329559</v>
      </c>
      <c r="G16" s="112">
        <f t="shared" si="4"/>
        <v>5.7733473260427592</v>
      </c>
      <c r="H16" s="112">
        <f t="shared" si="8"/>
        <v>48.875421005892264</v>
      </c>
      <c r="I16" s="112">
        <f t="shared" si="9"/>
        <v>229.9437367143544</v>
      </c>
      <c r="J16" s="112">
        <f t="shared" si="5"/>
        <v>4.9390639004151398</v>
      </c>
      <c r="K16" s="112">
        <f t="shared" si="10"/>
        <v>36.329251443010861</v>
      </c>
      <c r="L16" s="112">
        <f t="shared" si="11"/>
        <v>169.29859746401647</v>
      </c>
      <c r="Q16" s="109">
        <v>15</v>
      </c>
      <c r="R16" s="122">
        <f t="shared" si="0"/>
        <v>23093447779.608723</v>
      </c>
      <c r="S16" s="113">
        <f t="shared" si="6"/>
        <v>62113187551.49411</v>
      </c>
      <c r="T16" s="123">
        <f t="shared" si="7"/>
        <v>4.7472321427417725</v>
      </c>
      <c r="U16" s="112">
        <f t="shared" si="12"/>
        <v>33.444435941006766</v>
      </c>
      <c r="V16" s="112">
        <f t="shared" si="13"/>
        <v>155.3540993481794</v>
      </c>
    </row>
    <row r="17" spans="1:22" x14ac:dyDescent="0.2">
      <c r="A17" s="109">
        <v>16</v>
      </c>
      <c r="B17" s="125">
        <v>41066.980000000003</v>
      </c>
      <c r="C17" s="124">
        <f t="shared" si="1"/>
        <v>43368011536.235817</v>
      </c>
      <c r="D17" s="111">
        <f>WID!O17</f>
        <v>4.7095596666666663E-2</v>
      </c>
      <c r="E17" s="110">
        <f t="shared" si="2"/>
        <v>20620928220.445927</v>
      </c>
      <c r="F17" s="110">
        <f t="shared" si="3"/>
        <v>63988939756.681747</v>
      </c>
      <c r="G17" s="112">
        <f t="shared" si="4"/>
        <v>6.416716126305948</v>
      </c>
      <c r="H17" s="112">
        <f t="shared" si="8"/>
        <v>55.292137132198214</v>
      </c>
      <c r="I17" s="112">
        <f t="shared" si="9"/>
        <v>260.41889534522619</v>
      </c>
      <c r="J17" s="112">
        <f t="shared" si="5"/>
        <v>5.7462966964418918</v>
      </c>
      <c r="K17" s="112">
        <f t="shared" si="10"/>
        <v>42.075548139452749</v>
      </c>
      <c r="L17" s="112">
        <f t="shared" si="11"/>
        <v>196.01199895615903</v>
      </c>
      <c r="Q17" s="109">
        <v>16</v>
      </c>
      <c r="R17" s="122">
        <f t="shared" si="0"/>
        <v>29800063392.405361</v>
      </c>
      <c r="S17" s="113">
        <f t="shared" si="6"/>
        <v>73168074928.641174</v>
      </c>
      <c r="T17" s="123">
        <f t="shared" si="7"/>
        <v>5.5921431634114951</v>
      </c>
      <c r="U17" s="112">
        <f t="shared" si="12"/>
        <v>39.036579104418259</v>
      </c>
      <c r="V17" s="112">
        <f t="shared" si="13"/>
        <v>181.20253761356255</v>
      </c>
    </row>
    <row r="18" spans="1:22" x14ac:dyDescent="0.2">
      <c r="A18" s="109">
        <v>17</v>
      </c>
      <c r="B18" s="125">
        <v>46565.99</v>
      </c>
      <c r="C18" s="124">
        <f t="shared" si="1"/>
        <v>49175137580.514603</v>
      </c>
      <c r="D18" s="111">
        <f>WID!O18</f>
        <v>6.1466060000000003E-2</v>
      </c>
      <c r="E18" s="110">
        <f t="shared" si="2"/>
        <v>26913072579.261429</v>
      </c>
      <c r="F18" s="110">
        <f t="shared" si="3"/>
        <v>76088210159.776031</v>
      </c>
      <c r="G18" s="112">
        <f t="shared" si="4"/>
        <v>7.27593650593254</v>
      </c>
      <c r="H18" s="112">
        <f t="shared" si="8"/>
        <v>62.568073638130755</v>
      </c>
      <c r="I18" s="112">
        <f t="shared" si="9"/>
        <v>294.65052692582242</v>
      </c>
      <c r="J18" s="112">
        <f t="shared" si="5"/>
        <v>6.8328281784609839</v>
      </c>
      <c r="K18" s="112">
        <f t="shared" si="10"/>
        <v>48.908376317913735</v>
      </c>
      <c r="L18" s="112">
        <f t="shared" si="11"/>
        <v>227.4598111434162</v>
      </c>
      <c r="Q18" s="109">
        <v>17</v>
      </c>
      <c r="R18" s="122">
        <f t="shared" si="0"/>
        <v>38893073113.517372</v>
      </c>
      <c r="S18" s="113">
        <f t="shared" si="6"/>
        <v>88068210694.031982</v>
      </c>
      <c r="T18" s="123">
        <f t="shared" si="7"/>
        <v>6.730941641239383</v>
      </c>
      <c r="U18" s="112">
        <f t="shared" si="12"/>
        <v>45.767520745657642</v>
      </c>
      <c r="V18" s="112">
        <f t="shared" si="13"/>
        <v>212.01024962518974</v>
      </c>
    </row>
    <row r="19" spans="1:22" x14ac:dyDescent="0.2">
      <c r="A19" s="109">
        <v>18</v>
      </c>
      <c r="B19" s="125">
        <v>54703.32</v>
      </c>
      <c r="C19" s="124">
        <f t="shared" si="1"/>
        <v>57768411819.676025</v>
      </c>
      <c r="D19" s="111">
        <f>WID!O19</f>
        <v>8.5728786666666668E-2</v>
      </c>
      <c r="E19" s="110">
        <f t="shared" si="2"/>
        <v>37536569900.397377</v>
      </c>
      <c r="F19" s="110">
        <f t="shared" si="3"/>
        <v>95304981720.073395</v>
      </c>
      <c r="G19" s="112">
        <f t="shared" si="4"/>
        <v>8.5473944177651884</v>
      </c>
      <c r="H19" s="112">
        <f t="shared" si="8"/>
        <v>71.115468055895946</v>
      </c>
      <c r="I19" s="112">
        <f t="shared" si="9"/>
        <v>334.20885423506672</v>
      </c>
      <c r="J19" s="112">
        <f t="shared" si="5"/>
        <v>8.5585212646897588</v>
      </c>
      <c r="K19" s="112">
        <f t="shared" si="10"/>
        <v>57.466897582603494</v>
      </c>
      <c r="L19" s="112">
        <f t="shared" si="11"/>
        <v>265.93818475129308</v>
      </c>
      <c r="Q19" s="109">
        <v>18</v>
      </c>
      <c r="R19" s="122">
        <f t="shared" si="0"/>
        <v>54245480640.20697</v>
      </c>
      <c r="S19" s="113">
        <f t="shared" si="6"/>
        <v>112013892459.883</v>
      </c>
      <c r="T19" s="123">
        <f t="shared" si="7"/>
        <v>8.5610797268829852</v>
      </c>
      <c r="U19" s="112">
        <f t="shared" si="12"/>
        <v>54.328600472540629</v>
      </c>
      <c r="V19" s="112">
        <f t="shared" si="13"/>
        <v>250.24030304549569</v>
      </c>
    </row>
    <row r="20" spans="1:22" x14ac:dyDescent="0.2">
      <c r="A20" s="109">
        <v>19</v>
      </c>
      <c r="B20" s="125">
        <v>67242.759999999995</v>
      </c>
      <c r="C20" s="124">
        <f t="shared" si="1"/>
        <v>71010451496.758118</v>
      </c>
      <c r="D20" s="111">
        <f>WID!O20</f>
        <v>0.15308692000000002</v>
      </c>
      <c r="E20" s="110">
        <f t="shared" si="2"/>
        <v>67029501954.340141</v>
      </c>
      <c r="F20" s="110">
        <f t="shared" si="3"/>
        <v>138039953451.09827</v>
      </c>
      <c r="G20" s="112">
        <f t="shared" si="4"/>
        <v>10.506682070834536</v>
      </c>
      <c r="H20" s="112">
        <f t="shared" si="8"/>
        <v>81.622150126730475</v>
      </c>
      <c r="I20" s="112">
        <f t="shared" si="9"/>
        <v>381.84404545656605</v>
      </c>
      <c r="J20" s="112">
        <f t="shared" si="5"/>
        <v>12.396181769994248</v>
      </c>
      <c r="K20" s="112">
        <f t="shared" si="10"/>
        <v>69.863079352597737</v>
      </c>
      <c r="L20" s="112">
        <f t="shared" si="11"/>
        <v>318.3249423380031</v>
      </c>
      <c r="Q20" s="109">
        <v>19</v>
      </c>
      <c r="R20" s="122">
        <f t="shared" si="0"/>
        <v>96866803765.902435</v>
      </c>
      <c r="S20" s="113">
        <f t="shared" si="6"/>
        <v>167877255262.66055</v>
      </c>
      <c r="T20" s="123">
        <f t="shared" si="7"/>
        <v>12.830645691101665</v>
      </c>
      <c r="U20" s="112">
        <f t="shared" si="12"/>
        <v>67.159246163642294</v>
      </c>
      <c r="V20" s="112">
        <f t="shared" si="13"/>
        <v>303.71961659045729</v>
      </c>
    </row>
    <row r="21" spans="1:22" x14ac:dyDescent="0.2">
      <c r="A21" s="109">
        <v>20</v>
      </c>
      <c r="B21" s="125">
        <v>117618.23</v>
      </c>
      <c r="C21" s="124">
        <f t="shared" si="1"/>
        <v>124208518754.27988</v>
      </c>
      <c r="D21" s="111">
        <f>WID!O21</f>
        <v>0.48278049666666673</v>
      </c>
      <c r="E21" s="110">
        <f t="shared" si="2"/>
        <v>211386683100.26511</v>
      </c>
      <c r="F21" s="110">
        <f t="shared" si="3"/>
        <v>335595201854.54498</v>
      </c>
      <c r="G21" s="112">
        <f t="shared" si="4"/>
        <v>18.377849873269522</v>
      </c>
      <c r="H21" s="112">
        <f t="shared" si="8"/>
        <v>100</v>
      </c>
      <c r="I21" s="112">
        <f t="shared" si="9"/>
        <v>454.0553753168262</v>
      </c>
      <c r="J21" s="112">
        <f t="shared" si="5"/>
        <v>30.136920647402263</v>
      </c>
      <c r="K21" s="112">
        <f t="shared" si="10"/>
        <v>100</v>
      </c>
      <c r="L21" s="112">
        <f t="shared" si="11"/>
        <v>424.65769838149436</v>
      </c>
      <c r="Q21" s="109">
        <v>20</v>
      </c>
      <c r="R21" s="122">
        <f t="shared" si="0"/>
        <v>305482686780.91449</v>
      </c>
      <c r="S21" s="113">
        <f t="shared" si="6"/>
        <v>429691205535.19434</v>
      </c>
      <c r="T21" s="123">
        <f t="shared" si="7"/>
        <v>32.840753836357713</v>
      </c>
      <c r="U21" s="112">
        <f t="shared" si="12"/>
        <v>100</v>
      </c>
      <c r="V21" s="112">
        <f t="shared" si="13"/>
        <v>417.8981154091058</v>
      </c>
    </row>
    <row r="22" spans="1:22" x14ac:dyDescent="0.2">
      <c r="A22" s="109"/>
      <c r="B22" s="109"/>
      <c r="C22" s="126">
        <f>SUM(C2:C21)</f>
        <v>675859905325.16248</v>
      </c>
      <c r="D22" s="115">
        <f>SUM(D2:D21)</f>
        <v>0.99967076533333343</v>
      </c>
      <c r="E22" s="126">
        <f>SUM(E2:E21)</f>
        <v>437708417666.29944</v>
      </c>
      <c r="F22" s="116">
        <f>SUM(F2:F21)</f>
        <v>1113568322991.4619</v>
      </c>
      <c r="G22" s="116">
        <f>SUM(G2:G21)</f>
        <v>100</v>
      </c>
      <c r="H22" s="108" t="s">
        <v>91</v>
      </c>
      <c r="I22" s="110">
        <f>SUM(I2:I21)</f>
        <v>3120.6406070812973</v>
      </c>
      <c r="J22" s="116">
        <f>SUM(J2:J21)</f>
        <v>100</v>
      </c>
      <c r="K22" s="108" t="s">
        <v>91</v>
      </c>
      <c r="L22" s="110">
        <f>SUM(L2:L21)</f>
        <v>2395.8526092996785</v>
      </c>
      <c r="Q22" s="109"/>
      <c r="R22" s="126">
        <f>SUM(R2:R21)</f>
        <v>632548566892.93579</v>
      </c>
      <c r="S22" s="126">
        <f>SUM(S2:S21)</f>
        <v>1308408472218.0981</v>
      </c>
      <c r="T22" s="108"/>
      <c r="U22" s="108" t="s">
        <v>91</v>
      </c>
      <c r="V22" s="113">
        <f>SUM(V2:V21)</f>
        <v>2229.1977875879656</v>
      </c>
    </row>
    <row r="23" spans="1:22" x14ac:dyDescent="0.2">
      <c r="A23" s="109"/>
      <c r="B23" s="109"/>
      <c r="C23" s="108"/>
      <c r="D23" s="108"/>
      <c r="E23" s="108"/>
      <c r="F23" s="108"/>
      <c r="G23" s="108"/>
      <c r="H23" s="108" t="s">
        <v>92</v>
      </c>
      <c r="I23" s="110">
        <f>5000-I22</f>
        <v>1879.3593929187027</v>
      </c>
      <c r="J23" s="108"/>
      <c r="K23" s="108" t="s">
        <v>92</v>
      </c>
      <c r="L23" s="110">
        <f>5000-L22</f>
        <v>2604.1473907003215</v>
      </c>
      <c r="Q23" s="109"/>
      <c r="R23" s="108"/>
      <c r="S23" s="108"/>
      <c r="T23" s="108"/>
      <c r="U23" s="108" t="s">
        <v>92</v>
      </c>
      <c r="V23" s="113">
        <f>5000-V22</f>
        <v>2770.8022124120344</v>
      </c>
    </row>
    <row r="24" spans="1:22" x14ac:dyDescent="0.2">
      <c r="A24" s="109"/>
      <c r="B24" s="109"/>
      <c r="C24" s="108"/>
      <c r="D24" s="108"/>
      <c r="E24" s="108"/>
      <c r="F24" s="108"/>
      <c r="G24" s="108"/>
      <c r="H24" s="108" t="s">
        <v>100</v>
      </c>
      <c r="I24" s="117">
        <f>I23/(I23+I22)</f>
        <v>0.37587187858374055</v>
      </c>
      <c r="J24" s="108"/>
      <c r="K24" s="108" t="s">
        <v>100</v>
      </c>
      <c r="L24" s="117">
        <f>L23/(L23+L22)</f>
        <v>0.52082947814006431</v>
      </c>
      <c r="Q24" s="109"/>
      <c r="R24" s="108"/>
      <c r="S24" s="108"/>
      <c r="T24" s="108"/>
      <c r="U24" s="108" t="s">
        <v>100</v>
      </c>
      <c r="V24" s="121">
        <f>V23/(V23+V22)</f>
        <v>0.55416044248240692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N5" sqref="N5"/>
    </sheetView>
  </sheetViews>
  <sheetFormatPr defaultColWidth="11.42578125" defaultRowHeight="12.75" x14ac:dyDescent="0.2"/>
  <cols>
    <col min="1" max="1" width="12.42578125" bestFit="1" customWidth="1"/>
    <col min="2" max="2" width="16.7109375" bestFit="1" customWidth="1"/>
    <col min="3" max="3" width="18.28515625" bestFit="1" customWidth="1"/>
    <col min="4" max="4" width="8.140625" bestFit="1" customWidth="1"/>
    <col min="5" max="5" width="18.28515625" bestFit="1" customWidth="1"/>
    <col min="6" max="6" width="19.85546875"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4" width="18.7109375" bestFit="1" customWidth="1"/>
    <col min="15" max="15" width="19.85546875" bestFit="1" customWidth="1"/>
    <col min="17" max="17" width="7.85546875" bestFit="1" customWidth="1"/>
    <col min="18" max="18" width="15.7109375" bestFit="1" customWidth="1"/>
    <col min="19" max="19" width="18.2851562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Gelir'!B43</f>
        <v>36038.92</v>
      </c>
      <c r="Q1" s="108" t="s">
        <v>95</v>
      </c>
      <c r="R1" s="108" t="s">
        <v>115</v>
      </c>
      <c r="S1" s="108" t="s">
        <v>116</v>
      </c>
      <c r="T1" s="108" t="s">
        <v>106</v>
      </c>
      <c r="U1" s="108" t="s">
        <v>101</v>
      </c>
      <c r="V1" s="108" t="s">
        <v>117</v>
      </c>
    </row>
    <row r="2" spans="1:22" x14ac:dyDescent="0.2">
      <c r="A2" s="109">
        <v>1</v>
      </c>
      <c r="B2" s="125">
        <v>6514.5</v>
      </c>
      <c r="C2" s="110">
        <f>B2*$O$2/20</f>
        <v>7088935106.5546217</v>
      </c>
      <c r="D2" s="111">
        <f>WID!P2</f>
        <v>-1.2600206666666669E-3</v>
      </c>
      <c r="E2" s="110">
        <f>D2*$O$5</f>
        <v>-568142540.23827505</v>
      </c>
      <c r="F2" s="110">
        <f>E2+C2</f>
        <v>6520792566.3163471</v>
      </c>
      <c r="G2" s="112">
        <f>C2*100/$C$22</f>
        <v>0.90388480657260573</v>
      </c>
      <c r="H2" s="112">
        <f>G2</f>
        <v>0.90388480657260573</v>
      </c>
      <c r="I2" s="112">
        <f>H2*5/2</f>
        <v>2.2597120164315143</v>
      </c>
      <c r="J2" s="112">
        <f>F2*100/$F$22</f>
        <v>0.52798884614510144</v>
      </c>
      <c r="K2" s="112">
        <f>J2</f>
        <v>0.52798884614510144</v>
      </c>
      <c r="L2" s="112">
        <f>K2*5/2</f>
        <v>1.3199721153627535</v>
      </c>
      <c r="N2" s="77" t="s">
        <v>135</v>
      </c>
      <c r="O2" s="72">
        <f>Nufus!F13</f>
        <v>21763558.543417368</v>
      </c>
      <c r="Q2" s="109">
        <v>1</v>
      </c>
      <c r="R2" s="122">
        <f t="shared" ref="R2:R21" si="0">D2*$O$12</f>
        <v>-856688784.00675416</v>
      </c>
      <c r="S2" s="113">
        <f>C2+R2</f>
        <v>6232246322.5478678</v>
      </c>
      <c r="T2" s="123">
        <f>S2*100/$S$22</f>
        <v>0.42571434613140591</v>
      </c>
      <c r="U2" s="112">
        <f>T2</f>
        <v>0.42571434613140591</v>
      </c>
      <c r="V2" s="112">
        <f>U2*5/2</f>
        <v>1.0642858653285148</v>
      </c>
    </row>
    <row r="3" spans="1:22" x14ac:dyDescent="0.2">
      <c r="A3" s="109">
        <v>2</v>
      </c>
      <c r="B3" s="125">
        <v>10679.65</v>
      </c>
      <c r="C3" s="110">
        <f t="shared" ref="C3:C21" si="1">B3*$O$2/20</f>
        <v>11621359399.910364</v>
      </c>
      <c r="D3" s="111">
        <f>WID!P3</f>
        <v>6.4629666666666662E-4</v>
      </c>
      <c r="E3" s="110">
        <f t="shared" ref="E3:E21" si="2">D3*$O$5</f>
        <v>291414767.75846237</v>
      </c>
      <c r="F3" s="110">
        <f t="shared" ref="F3:F21" si="3">E3+C3</f>
        <v>11912774167.668827</v>
      </c>
      <c r="G3" s="112">
        <f t="shared" ref="G3:G21" si="4">C3*100/$C$22</f>
        <v>1.481798046590395</v>
      </c>
      <c r="H3" s="112">
        <f>G3+H2</f>
        <v>2.3856828531630008</v>
      </c>
      <c r="I3" s="112">
        <f>(H3+H2)*5/2</f>
        <v>8.2239191493390162</v>
      </c>
      <c r="J3" s="112">
        <f t="shared" ref="J3:J21" si="5">F3*100/$F$22</f>
        <v>0.96457782136256565</v>
      </c>
      <c r="K3" s="112">
        <f>J3+K2</f>
        <v>1.492566667507667</v>
      </c>
      <c r="L3" s="112">
        <f>(K3+K2)*5/2</f>
        <v>5.0513887841319205</v>
      </c>
      <c r="N3" s="77" t="s">
        <v>102</v>
      </c>
      <c r="O3" s="72">
        <f>O2*O1</f>
        <v>784335145261.53503</v>
      </c>
      <c r="Q3" s="109">
        <v>2</v>
      </c>
      <c r="R3" s="122">
        <f t="shared" si="0"/>
        <v>439417479.50770521</v>
      </c>
      <c r="S3" s="113">
        <f t="shared" ref="S3:S21" si="6">C3+R3</f>
        <v>12060776879.41807</v>
      </c>
      <c r="T3" s="123">
        <f t="shared" ref="T3:T21" si="7">S3*100/$S$22</f>
        <v>0.82385154201658339</v>
      </c>
      <c r="U3" s="112">
        <f>T3+U2</f>
        <v>1.2495658881479894</v>
      </c>
      <c r="V3" s="112">
        <f>(U3+U2)*5/2</f>
        <v>4.1882005856984881</v>
      </c>
    </row>
    <row r="4" spans="1:22" x14ac:dyDescent="0.2">
      <c r="A4" s="109">
        <v>3</v>
      </c>
      <c r="B4" s="125">
        <v>13142.04</v>
      </c>
      <c r="C4" s="110">
        <f t="shared" si="1"/>
        <v>14300877845.996639</v>
      </c>
      <c r="D4" s="111">
        <f>WID!P4</f>
        <v>1.4067866666666667E-3</v>
      </c>
      <c r="E4" s="110">
        <f t="shared" si="2"/>
        <v>634319238.97544694</v>
      </c>
      <c r="F4" s="110">
        <f t="shared" si="3"/>
        <v>14935197084.972086</v>
      </c>
      <c r="G4" s="112">
        <f t="shared" si="4"/>
        <v>1.8234538772537336</v>
      </c>
      <c r="H4" s="112">
        <f t="shared" ref="H4:H21" si="8">G4+H3</f>
        <v>4.2091367304167342</v>
      </c>
      <c r="I4" s="112">
        <f t="shared" ref="I4:I21" si="9">(H4+H3)*5/2</f>
        <v>16.487048958949337</v>
      </c>
      <c r="J4" s="112">
        <f t="shared" si="5"/>
        <v>1.2093035310734854</v>
      </c>
      <c r="K4" s="112">
        <f t="shared" ref="K4:K21" si="10">J4+K3</f>
        <v>2.7018701985811524</v>
      </c>
      <c r="L4" s="112">
        <f t="shared" ref="L4:L21" si="11">(K4+K3)*5/2</f>
        <v>10.48609216522205</v>
      </c>
      <c r="N4" s="77" t="s">
        <v>141</v>
      </c>
      <c r="O4" s="72">
        <f>GSYH!F21*1000</f>
        <v>1235234527524.2664</v>
      </c>
      <c r="Q4" s="109">
        <v>3</v>
      </c>
      <c r="R4" s="122">
        <f t="shared" si="0"/>
        <v>956475072.75561726</v>
      </c>
      <c r="S4" s="113">
        <f t="shared" si="6"/>
        <v>15257352918.752256</v>
      </c>
      <c r="T4" s="123">
        <f t="shared" si="7"/>
        <v>1.0422043169255408</v>
      </c>
      <c r="U4" s="112">
        <f t="shared" ref="U4:U21" si="12">T4+U3</f>
        <v>2.2917702050735302</v>
      </c>
      <c r="V4" s="112">
        <f t="shared" ref="V4:V21" si="13">(U4+U3)*5/2</f>
        <v>8.8533402330537996</v>
      </c>
    </row>
    <row r="5" spans="1:22" x14ac:dyDescent="0.2">
      <c r="A5" s="109">
        <v>4</v>
      </c>
      <c r="B5" s="125">
        <v>15013.31</v>
      </c>
      <c r="C5" s="110">
        <f t="shared" si="1"/>
        <v>16337152555.77367</v>
      </c>
      <c r="D5" s="111">
        <f>WID!P5</f>
        <v>1.8702300000000001E-3</v>
      </c>
      <c r="E5" s="110">
        <f t="shared" si="2"/>
        <v>843285551.68922806</v>
      </c>
      <c r="F5" s="110">
        <f t="shared" si="3"/>
        <v>17180438107.462898</v>
      </c>
      <c r="G5" s="112">
        <f t="shared" si="4"/>
        <v>2.0830919956043545</v>
      </c>
      <c r="H5" s="112">
        <f t="shared" si="8"/>
        <v>6.2922287260210883</v>
      </c>
      <c r="I5" s="112">
        <f t="shared" si="9"/>
        <v>26.253413641094557</v>
      </c>
      <c r="J5" s="112">
        <f t="shared" si="5"/>
        <v>1.3911007903370554</v>
      </c>
      <c r="K5" s="112">
        <f t="shared" si="10"/>
        <v>4.092970988918208</v>
      </c>
      <c r="L5" s="112">
        <f t="shared" si="11"/>
        <v>16.987102968748399</v>
      </c>
      <c r="N5" s="77" t="s">
        <v>87</v>
      </c>
      <c r="O5" s="72">
        <f>O4-O3</f>
        <v>450899382262.73132</v>
      </c>
      <c r="Q5" s="109">
        <v>4</v>
      </c>
      <c r="R5" s="122">
        <f t="shared" si="0"/>
        <v>1271570464.5952513</v>
      </c>
      <c r="S5" s="113">
        <f t="shared" si="6"/>
        <v>17608723020.368923</v>
      </c>
      <c r="T5" s="123">
        <f t="shared" si="7"/>
        <v>1.2028224846800919</v>
      </c>
      <c r="U5" s="112">
        <f t="shared" si="12"/>
        <v>3.4945926897536221</v>
      </c>
      <c r="V5" s="112">
        <f t="shared" si="13"/>
        <v>14.465907237067881</v>
      </c>
    </row>
    <row r="6" spans="1:22" x14ac:dyDescent="0.2">
      <c r="A6" s="109">
        <v>5</v>
      </c>
      <c r="B6" s="125">
        <v>16764.46</v>
      </c>
      <c r="C6" s="110">
        <f t="shared" si="1"/>
        <v>18242715332.938934</v>
      </c>
      <c r="D6" s="111">
        <f>WID!P6</f>
        <v>2.7973033333333333E-3</v>
      </c>
      <c r="E6" s="110">
        <f t="shared" si="2"/>
        <v>1261302345.0014791</v>
      </c>
      <c r="F6" s="110">
        <f t="shared" si="3"/>
        <v>19504017677.940414</v>
      </c>
      <c r="G6" s="112">
        <f t="shared" si="4"/>
        <v>2.3260635020944336</v>
      </c>
      <c r="H6" s="112">
        <f t="shared" si="8"/>
        <v>8.6182922281155214</v>
      </c>
      <c r="I6" s="112">
        <f t="shared" si="9"/>
        <v>37.276302385341523</v>
      </c>
      <c r="J6" s="112">
        <f t="shared" si="5"/>
        <v>1.5792411250994289</v>
      </c>
      <c r="K6" s="112">
        <f t="shared" si="10"/>
        <v>5.6722121140176371</v>
      </c>
      <c r="L6" s="112">
        <f t="shared" si="11"/>
        <v>24.412957757339612</v>
      </c>
      <c r="N6" s="77" t="s">
        <v>129</v>
      </c>
      <c r="O6" s="73">
        <f>O3/O4</f>
        <v>0.634968605381804</v>
      </c>
      <c r="Q6" s="109">
        <v>5</v>
      </c>
      <c r="R6" s="122">
        <f t="shared" si="0"/>
        <v>1901888163.0497379</v>
      </c>
      <c r="S6" s="113">
        <f t="shared" si="6"/>
        <v>20144603495.98867</v>
      </c>
      <c r="T6" s="123">
        <f t="shared" si="7"/>
        <v>1.3760442481781228</v>
      </c>
      <c r="U6" s="112">
        <f t="shared" si="12"/>
        <v>4.8706369379317449</v>
      </c>
      <c r="V6" s="112">
        <f t="shared" si="13"/>
        <v>20.913074069213415</v>
      </c>
    </row>
    <row r="7" spans="1:22" x14ac:dyDescent="0.2">
      <c r="A7" s="109">
        <v>6</v>
      </c>
      <c r="B7" s="125">
        <v>18561.77</v>
      </c>
      <c r="C7" s="110">
        <f t="shared" si="1"/>
        <v>20198508403.222408</v>
      </c>
      <c r="D7" s="111">
        <f>WID!P7</f>
        <v>3.705296666666667E-3</v>
      </c>
      <c r="E7" s="110">
        <f t="shared" si="2"/>
        <v>1670715978.1001577</v>
      </c>
      <c r="F7" s="110">
        <f t="shared" si="3"/>
        <v>21869224381.322567</v>
      </c>
      <c r="G7" s="112">
        <f t="shared" si="4"/>
        <v>2.5754396939281903</v>
      </c>
      <c r="H7" s="112">
        <f t="shared" si="8"/>
        <v>11.193731922043712</v>
      </c>
      <c r="I7" s="112">
        <f t="shared" si="9"/>
        <v>49.530060375398079</v>
      </c>
      <c r="J7" s="112">
        <f t="shared" si="5"/>
        <v>1.7707520105497938</v>
      </c>
      <c r="K7" s="112">
        <f t="shared" si="10"/>
        <v>7.442964124567431</v>
      </c>
      <c r="L7" s="112">
        <f t="shared" si="11"/>
        <v>32.787940596462668</v>
      </c>
      <c r="N7" s="77" t="s">
        <v>111</v>
      </c>
      <c r="O7" s="72">
        <f>GSYH!B21*1000</f>
        <v>2054897827652.5298</v>
      </c>
      <c r="Q7" s="109">
        <v>6</v>
      </c>
      <c r="R7" s="122">
        <f t="shared" si="0"/>
        <v>2519233358.4086285</v>
      </c>
      <c r="S7" s="113">
        <f t="shared" si="6"/>
        <v>22717741761.631035</v>
      </c>
      <c r="T7" s="123">
        <f t="shared" si="7"/>
        <v>1.5518110291380591</v>
      </c>
      <c r="U7" s="112">
        <f t="shared" si="12"/>
        <v>6.4224479670698038</v>
      </c>
      <c r="V7" s="112">
        <f t="shared" si="13"/>
        <v>28.232712262503874</v>
      </c>
    </row>
    <row r="8" spans="1:22" x14ac:dyDescent="0.2">
      <c r="A8" s="109">
        <v>7</v>
      </c>
      <c r="B8" s="125">
        <v>20471.41</v>
      </c>
      <c r="C8" s="110">
        <f t="shared" si="1"/>
        <v>22276536500.064987</v>
      </c>
      <c r="D8" s="111">
        <f>WID!P8</f>
        <v>5.2322433333333333E-3</v>
      </c>
      <c r="E8" s="110">
        <f t="shared" si="2"/>
        <v>2359215286.8482943</v>
      </c>
      <c r="F8" s="110">
        <f t="shared" si="3"/>
        <v>24635751786.91328</v>
      </c>
      <c r="G8" s="112">
        <f t="shared" si="4"/>
        <v>2.8404016375959023</v>
      </c>
      <c r="H8" s="112">
        <f t="shared" si="8"/>
        <v>14.034133559639614</v>
      </c>
      <c r="I8" s="112">
        <f t="shared" si="9"/>
        <v>63.06966370420831</v>
      </c>
      <c r="J8" s="112">
        <f t="shared" si="5"/>
        <v>1.9947578500012706</v>
      </c>
      <c r="K8" s="112">
        <f t="shared" si="10"/>
        <v>9.4377219745687011</v>
      </c>
      <c r="L8" s="112">
        <f t="shared" si="11"/>
        <v>42.201715247840326</v>
      </c>
      <c r="N8" s="77" t="s">
        <v>112</v>
      </c>
      <c r="O8" s="72">
        <f>GSYH!V21*1000</f>
        <v>297304279123.013</v>
      </c>
      <c r="Q8" s="109">
        <v>7</v>
      </c>
      <c r="R8" s="122">
        <f t="shared" si="0"/>
        <v>3557405285.040916</v>
      </c>
      <c r="S8" s="113">
        <f t="shared" si="6"/>
        <v>25833941785.105904</v>
      </c>
      <c r="T8" s="123">
        <f t="shared" si="7"/>
        <v>1.7646734525324428</v>
      </c>
      <c r="U8" s="112">
        <f t="shared" si="12"/>
        <v>8.1871214196022457</v>
      </c>
      <c r="V8" s="112">
        <f t="shared" si="13"/>
        <v>36.523923466680124</v>
      </c>
    </row>
    <row r="9" spans="1:22" x14ac:dyDescent="0.2">
      <c r="A9" s="109">
        <v>8</v>
      </c>
      <c r="B9" s="125">
        <v>22414.06</v>
      </c>
      <c r="C9" s="110">
        <f t="shared" si="1"/>
        <v>24390485350.283474</v>
      </c>
      <c r="D9" s="111">
        <f>WID!P9</f>
        <v>7.5794933333333328E-3</v>
      </c>
      <c r="E9" s="110">
        <f t="shared" si="2"/>
        <v>3417588861.86449</v>
      </c>
      <c r="F9" s="110">
        <f t="shared" si="3"/>
        <v>27808074212.147964</v>
      </c>
      <c r="G9" s="112">
        <f t="shared" si="4"/>
        <v>3.1099437082825663</v>
      </c>
      <c r="H9" s="112">
        <f t="shared" si="8"/>
        <v>17.144077267922178</v>
      </c>
      <c r="I9" s="112">
        <f t="shared" si="9"/>
        <v>77.945527068904482</v>
      </c>
      <c r="J9" s="112">
        <f t="shared" si="5"/>
        <v>2.2516209291232743</v>
      </c>
      <c r="K9" s="112">
        <f t="shared" si="10"/>
        <v>11.689342903691976</v>
      </c>
      <c r="L9" s="112">
        <f t="shared" si="11"/>
        <v>52.817662195651693</v>
      </c>
      <c r="N9" s="77" t="s">
        <v>113</v>
      </c>
      <c r="O9" s="72">
        <f>GSYH!J21*1000</f>
        <v>5261562313.1268854</v>
      </c>
      <c r="Q9" s="109">
        <v>8</v>
      </c>
      <c r="R9" s="122">
        <f t="shared" si="0"/>
        <v>5153301925.0377092</v>
      </c>
      <c r="S9" s="113">
        <f t="shared" si="6"/>
        <v>29543787275.321182</v>
      </c>
      <c r="T9" s="123">
        <f t="shared" si="7"/>
        <v>2.0180868071043907</v>
      </c>
      <c r="U9" s="112">
        <f t="shared" si="12"/>
        <v>10.205208226706636</v>
      </c>
      <c r="V9" s="112">
        <f t="shared" si="13"/>
        <v>45.980824115772201</v>
      </c>
    </row>
    <row r="10" spans="1:22" x14ac:dyDescent="0.2">
      <c r="A10" s="109">
        <v>9</v>
      </c>
      <c r="B10" s="125">
        <v>24446.83</v>
      </c>
      <c r="C10" s="110">
        <f t="shared" si="1"/>
        <v>26602500795.298603</v>
      </c>
      <c r="D10" s="111">
        <f>WID!P10</f>
        <v>1.015051E-2</v>
      </c>
      <c r="E10" s="110">
        <f t="shared" si="2"/>
        <v>4576858688.6516771</v>
      </c>
      <c r="F10" s="110">
        <f t="shared" si="3"/>
        <v>31179359483.950279</v>
      </c>
      <c r="G10" s="112">
        <f t="shared" si="4"/>
        <v>3.3919899003551124</v>
      </c>
      <c r="H10" s="112">
        <f t="shared" si="8"/>
        <v>20.536067168277292</v>
      </c>
      <c r="I10" s="112">
        <f t="shared" si="9"/>
        <v>94.200361090498674</v>
      </c>
      <c r="J10" s="112">
        <f t="shared" si="5"/>
        <v>2.5245940382326806</v>
      </c>
      <c r="K10" s="112">
        <f t="shared" si="10"/>
        <v>14.213936941924658</v>
      </c>
      <c r="L10" s="112">
        <f t="shared" si="11"/>
        <v>64.758199614041587</v>
      </c>
      <c r="N10" s="77" t="s">
        <v>114</v>
      </c>
      <c r="O10" s="72">
        <f>GSYH!N21*1000</f>
        <v>288096259424.6413</v>
      </c>
      <c r="Q10" s="109">
        <v>9</v>
      </c>
      <c r="R10" s="122">
        <f t="shared" si="0"/>
        <v>6901337651.8282471</v>
      </c>
      <c r="S10" s="113">
        <f t="shared" si="6"/>
        <v>33503838447.12685</v>
      </c>
      <c r="T10" s="123">
        <f t="shared" si="7"/>
        <v>2.2885912942510012</v>
      </c>
      <c r="U10" s="112">
        <f t="shared" si="12"/>
        <v>12.493799520957637</v>
      </c>
      <c r="V10" s="112">
        <f t="shared" si="13"/>
        <v>56.747519369160685</v>
      </c>
    </row>
    <row r="11" spans="1:22" x14ac:dyDescent="0.2">
      <c r="A11" s="109">
        <v>10</v>
      </c>
      <c r="B11" s="125">
        <v>26755.16</v>
      </c>
      <c r="C11" s="110">
        <f t="shared" si="1"/>
        <v>29114374549.924934</v>
      </c>
      <c r="D11" s="111">
        <f>WID!P11</f>
        <v>1.3061990000000001E-2</v>
      </c>
      <c r="E11" s="110">
        <f t="shared" si="2"/>
        <v>5889643222.121974</v>
      </c>
      <c r="F11" s="110">
        <f t="shared" si="3"/>
        <v>35004017772.046906</v>
      </c>
      <c r="G11" s="112">
        <f t="shared" si="4"/>
        <v>3.7122699549342428</v>
      </c>
      <c r="H11" s="112">
        <f t="shared" si="8"/>
        <v>24.248337123211535</v>
      </c>
      <c r="I11" s="112">
        <f t="shared" si="9"/>
        <v>111.96101072872207</v>
      </c>
      <c r="J11" s="112">
        <f t="shared" si="5"/>
        <v>2.8342767793863684</v>
      </c>
      <c r="K11" s="112">
        <f t="shared" si="10"/>
        <v>17.048213721311026</v>
      </c>
      <c r="L11" s="112">
        <f t="shared" si="11"/>
        <v>78.15537665808921</v>
      </c>
      <c r="N11" s="77" t="s">
        <v>137</v>
      </c>
      <c r="O11" s="74">
        <f>O7-O8-O9-O10</f>
        <v>1464235726791.7485</v>
      </c>
      <c r="Q11" s="109">
        <v>10</v>
      </c>
      <c r="R11" s="122">
        <f t="shared" si="0"/>
        <v>8880854596.9418335</v>
      </c>
      <c r="S11" s="113">
        <f t="shared" si="6"/>
        <v>37995229146.866768</v>
      </c>
      <c r="T11" s="123">
        <f t="shared" si="7"/>
        <v>2.5953906978693695</v>
      </c>
      <c r="U11" s="112">
        <f t="shared" si="12"/>
        <v>15.089190218827007</v>
      </c>
      <c r="V11" s="112">
        <f t="shared" si="13"/>
        <v>68.957474349461606</v>
      </c>
    </row>
    <row r="12" spans="1:22" x14ac:dyDescent="0.2">
      <c r="A12" s="109">
        <v>11</v>
      </c>
      <c r="B12" s="125">
        <v>29144.86</v>
      </c>
      <c r="C12" s="110">
        <f t="shared" si="1"/>
        <v>31714793342.485157</v>
      </c>
      <c r="D12" s="111">
        <f>WID!P12</f>
        <v>1.5748066666666668E-2</v>
      </c>
      <c r="E12" s="110">
        <f t="shared" si="2"/>
        <v>7100793531.8323107</v>
      </c>
      <c r="F12" s="110">
        <f t="shared" si="3"/>
        <v>38815586874.317467</v>
      </c>
      <c r="G12" s="112">
        <f t="shared" si="4"/>
        <v>4.0438400711774776</v>
      </c>
      <c r="H12" s="112">
        <f t="shared" si="8"/>
        <v>28.292177194389012</v>
      </c>
      <c r="I12" s="112">
        <f t="shared" si="9"/>
        <v>131.35128579400137</v>
      </c>
      <c r="J12" s="112">
        <f t="shared" si="5"/>
        <v>3.142899688617633</v>
      </c>
      <c r="K12" s="112">
        <f t="shared" si="10"/>
        <v>20.191113409928658</v>
      </c>
      <c r="L12" s="112">
        <f t="shared" si="11"/>
        <v>93.098317828099212</v>
      </c>
      <c r="N12" s="77" t="s">
        <v>138</v>
      </c>
      <c r="O12" s="74">
        <f>O11-O3</f>
        <v>679900581530.2135</v>
      </c>
      <c r="Q12" s="109">
        <v>11</v>
      </c>
      <c r="R12" s="122">
        <f t="shared" si="0"/>
        <v>10707119684.643238</v>
      </c>
      <c r="S12" s="113">
        <f t="shared" si="6"/>
        <v>42421913027.128395</v>
      </c>
      <c r="T12" s="123">
        <f t="shared" si="7"/>
        <v>2.8977700866297278</v>
      </c>
      <c r="U12" s="112">
        <f t="shared" si="12"/>
        <v>17.986960305456734</v>
      </c>
      <c r="V12" s="112">
        <f t="shared" si="13"/>
        <v>82.690376310709354</v>
      </c>
    </row>
    <row r="13" spans="1:22" x14ac:dyDescent="0.2">
      <c r="A13" s="109">
        <v>12</v>
      </c>
      <c r="B13" s="125">
        <v>31632.39</v>
      </c>
      <c r="C13" s="110">
        <f t="shared" si="1"/>
        <v>34421668581.660507</v>
      </c>
      <c r="D13" s="111">
        <f>WID!P13</f>
        <v>1.9402646666666665E-2</v>
      </c>
      <c r="E13" s="110">
        <f t="shared" si="2"/>
        <v>8748641396.262043</v>
      </c>
      <c r="F13" s="110">
        <f t="shared" si="3"/>
        <v>43170309977.922546</v>
      </c>
      <c r="G13" s="112">
        <f t="shared" si="4"/>
        <v>4.3889840688585817</v>
      </c>
      <c r="H13" s="112">
        <f t="shared" si="8"/>
        <v>32.681161263247596</v>
      </c>
      <c r="I13" s="112">
        <f t="shared" si="9"/>
        <v>152.43334614409153</v>
      </c>
      <c r="J13" s="112">
        <f t="shared" si="5"/>
        <v>3.4955017999975886</v>
      </c>
      <c r="K13" s="112">
        <f t="shared" si="10"/>
        <v>23.686615209926245</v>
      </c>
      <c r="L13" s="112">
        <f t="shared" si="11"/>
        <v>109.69432154963727</v>
      </c>
      <c r="N13" s="77" t="s">
        <v>139</v>
      </c>
      <c r="O13" s="73">
        <f>O3/O11</f>
        <v>0.53566180015295273</v>
      </c>
      <c r="Q13" s="109">
        <v>12</v>
      </c>
      <c r="R13" s="122">
        <f t="shared" si="0"/>
        <v>13191870751.891924</v>
      </c>
      <c r="S13" s="113">
        <f t="shared" si="6"/>
        <v>47613539333.552429</v>
      </c>
      <c r="T13" s="123">
        <f t="shared" si="7"/>
        <v>3.2524014160111956</v>
      </c>
      <c r="U13" s="112">
        <f t="shared" si="12"/>
        <v>21.23936172146793</v>
      </c>
      <c r="V13" s="112">
        <f t="shared" si="13"/>
        <v>98.065805067311658</v>
      </c>
    </row>
    <row r="14" spans="1:22" x14ac:dyDescent="0.2">
      <c r="A14" s="109">
        <v>13</v>
      </c>
      <c r="B14" s="125">
        <v>34380.49</v>
      </c>
      <c r="C14" s="110">
        <f t="shared" si="1"/>
        <v>37412090343.318771</v>
      </c>
      <c r="D14" s="111">
        <f>WID!P14</f>
        <v>2.33657E-2</v>
      </c>
      <c r="E14" s="110">
        <f t="shared" si="2"/>
        <v>10535579696.136301</v>
      </c>
      <c r="F14" s="110">
        <f t="shared" si="3"/>
        <v>47947670039.45507</v>
      </c>
      <c r="G14" s="112">
        <f t="shared" si="4"/>
        <v>4.7702820713057656</v>
      </c>
      <c r="H14" s="112">
        <f t="shared" si="8"/>
        <v>37.45144333455336</v>
      </c>
      <c r="I14" s="112">
        <f t="shared" si="9"/>
        <v>175.33151149450242</v>
      </c>
      <c r="J14" s="112">
        <f t="shared" si="5"/>
        <v>3.8823248434935369</v>
      </c>
      <c r="K14" s="112">
        <f t="shared" si="10"/>
        <v>27.56894005341978</v>
      </c>
      <c r="L14" s="112">
        <f t="shared" si="11"/>
        <v>128.13888815836506</v>
      </c>
      <c r="Q14" s="109">
        <v>13</v>
      </c>
      <c r="R14" s="122">
        <f t="shared" si="0"/>
        <v>15886353017.86051</v>
      </c>
      <c r="S14" s="113">
        <f t="shared" si="6"/>
        <v>53298443361.179283</v>
      </c>
      <c r="T14" s="123">
        <f t="shared" si="7"/>
        <v>3.6407277233628537</v>
      </c>
      <c r="U14" s="112">
        <f t="shared" si="12"/>
        <v>24.880089444830784</v>
      </c>
      <c r="V14" s="112">
        <f t="shared" si="13"/>
        <v>115.29862791574679</v>
      </c>
    </row>
    <row r="15" spans="1:22" x14ac:dyDescent="0.2">
      <c r="A15" s="109">
        <v>14</v>
      </c>
      <c r="B15" s="125">
        <v>37607.839999999997</v>
      </c>
      <c r="C15" s="110">
        <f t="shared" si="1"/>
        <v>40924021376.573669</v>
      </c>
      <c r="D15" s="111">
        <f>WID!P15</f>
        <v>2.8959926666666667E-2</v>
      </c>
      <c r="E15" s="110">
        <f t="shared" si="2"/>
        <v>13058013044.374001</v>
      </c>
      <c r="F15" s="110">
        <f t="shared" si="3"/>
        <v>53982034420.94767</v>
      </c>
      <c r="G15" s="112">
        <f t="shared" si="4"/>
        <v>5.2180758590856566</v>
      </c>
      <c r="H15" s="112">
        <f t="shared" si="8"/>
        <v>42.669519193639019</v>
      </c>
      <c r="I15" s="112">
        <f t="shared" si="9"/>
        <v>200.30240632048094</v>
      </c>
      <c r="J15" s="112">
        <f t="shared" si="5"/>
        <v>4.370927579219452</v>
      </c>
      <c r="K15" s="112">
        <f t="shared" si="10"/>
        <v>31.939867632639231</v>
      </c>
      <c r="L15" s="112">
        <f t="shared" si="11"/>
        <v>148.77201921514754</v>
      </c>
      <c r="Q15" s="109">
        <v>14</v>
      </c>
      <c r="R15" s="122">
        <f t="shared" si="0"/>
        <v>19689870981.739006</v>
      </c>
      <c r="S15" s="113">
        <f t="shared" si="6"/>
        <v>60613892358.312675</v>
      </c>
      <c r="T15" s="123">
        <f t="shared" si="7"/>
        <v>4.1404338365832158</v>
      </c>
      <c r="U15" s="112">
        <f t="shared" si="12"/>
        <v>29.020523281414</v>
      </c>
      <c r="V15" s="112">
        <f t="shared" si="13"/>
        <v>134.75153181561197</v>
      </c>
    </row>
    <row r="16" spans="1:22" x14ac:dyDescent="0.2">
      <c r="A16" s="109">
        <v>15</v>
      </c>
      <c r="B16" s="125">
        <v>41103.33</v>
      </c>
      <c r="C16" s="110">
        <f t="shared" si="1"/>
        <v>44727736439.220169</v>
      </c>
      <c r="D16" s="111">
        <f>WID!P16</f>
        <v>3.6287466666666671E-2</v>
      </c>
      <c r="E16" s="110">
        <f t="shared" si="2"/>
        <v>16361996303.879456</v>
      </c>
      <c r="F16" s="110">
        <f t="shared" si="3"/>
        <v>61089732743.099625</v>
      </c>
      <c r="G16" s="112">
        <f t="shared" si="4"/>
        <v>5.7030739867280653</v>
      </c>
      <c r="H16" s="112">
        <f t="shared" si="8"/>
        <v>48.372593180367083</v>
      </c>
      <c r="I16" s="112">
        <f t="shared" si="9"/>
        <v>227.60528093501529</v>
      </c>
      <c r="J16" s="112">
        <f t="shared" si="5"/>
        <v>4.946438208900541</v>
      </c>
      <c r="K16" s="112">
        <f t="shared" si="10"/>
        <v>36.886305841539773</v>
      </c>
      <c r="L16" s="112">
        <f t="shared" si="11"/>
        <v>172.06543368544749</v>
      </c>
      <c r="Q16" s="109">
        <v>15</v>
      </c>
      <c r="R16" s="122">
        <f t="shared" si="0"/>
        <v>24671869688.924908</v>
      </c>
      <c r="S16" s="113">
        <f t="shared" si="6"/>
        <v>69399606128.145081</v>
      </c>
      <c r="T16" s="123">
        <f t="shared" si="7"/>
        <v>4.7405712828985305</v>
      </c>
      <c r="U16" s="112">
        <f t="shared" si="12"/>
        <v>33.761094564312529</v>
      </c>
      <c r="V16" s="112">
        <f t="shared" si="13"/>
        <v>156.95404461431633</v>
      </c>
    </row>
    <row r="17" spans="1:22" x14ac:dyDescent="0.2">
      <c r="A17" s="109">
        <v>16</v>
      </c>
      <c r="B17" s="125">
        <v>45672.13</v>
      </c>
      <c r="C17" s="110">
        <f t="shared" si="1"/>
        <v>49699403752.878433</v>
      </c>
      <c r="D17" s="111">
        <f>WID!P17</f>
        <v>4.6822860000000001E-2</v>
      </c>
      <c r="E17" s="110">
        <f t="shared" si="2"/>
        <v>21112398649.774353</v>
      </c>
      <c r="F17" s="110">
        <f t="shared" si="3"/>
        <v>70811802402.652786</v>
      </c>
      <c r="G17" s="112">
        <f t="shared" si="4"/>
        <v>6.3369935360824172</v>
      </c>
      <c r="H17" s="112">
        <f t="shared" si="8"/>
        <v>54.7095867164495</v>
      </c>
      <c r="I17" s="112">
        <f t="shared" si="9"/>
        <v>257.70544974204148</v>
      </c>
      <c r="J17" s="112">
        <f t="shared" si="5"/>
        <v>5.7336345948437808</v>
      </c>
      <c r="K17" s="112">
        <f t="shared" si="10"/>
        <v>42.619940436383551</v>
      </c>
      <c r="L17" s="112">
        <f t="shared" si="11"/>
        <v>198.7656156948083</v>
      </c>
      <c r="Q17" s="109">
        <v>16</v>
      </c>
      <c r="R17" s="122">
        <f t="shared" si="0"/>
        <v>31834889742.907772</v>
      </c>
      <c r="S17" s="113">
        <f t="shared" si="6"/>
        <v>81534293495.786209</v>
      </c>
      <c r="T17" s="123">
        <f t="shared" si="7"/>
        <v>5.5694715270263089</v>
      </c>
      <c r="U17" s="112">
        <f t="shared" si="12"/>
        <v>39.330566091338838</v>
      </c>
      <c r="V17" s="112">
        <f t="shared" si="13"/>
        <v>182.72915163912842</v>
      </c>
    </row>
    <row r="18" spans="1:22" x14ac:dyDescent="0.2">
      <c r="A18" s="109">
        <v>17</v>
      </c>
      <c r="B18" s="125">
        <v>52101.05</v>
      </c>
      <c r="C18" s="110">
        <f t="shared" si="1"/>
        <v>56695212592.425781</v>
      </c>
      <c r="D18" s="111">
        <f>WID!P18</f>
        <v>6.1040103333333331E-2</v>
      </c>
      <c r="E18" s="110">
        <f t="shared" si="2"/>
        <v>27522944886.253284</v>
      </c>
      <c r="F18" s="110">
        <f t="shared" si="3"/>
        <v>84218157478.679062</v>
      </c>
      <c r="G18" s="112">
        <f t="shared" si="4"/>
        <v>7.2290041448276412</v>
      </c>
      <c r="H18" s="112">
        <f t="shared" si="8"/>
        <v>61.938590861277142</v>
      </c>
      <c r="I18" s="112">
        <f t="shared" si="9"/>
        <v>291.62044394431661</v>
      </c>
      <c r="J18" s="112">
        <f t="shared" si="5"/>
        <v>6.819147724668932</v>
      </c>
      <c r="K18" s="112">
        <f t="shared" si="10"/>
        <v>49.439088161052481</v>
      </c>
      <c r="L18" s="112">
        <f t="shared" si="11"/>
        <v>230.14757149359008</v>
      </c>
      <c r="Q18" s="109">
        <v>17</v>
      </c>
      <c r="R18" s="122">
        <f t="shared" si="0"/>
        <v>41501201752.997658</v>
      </c>
      <c r="S18" s="113">
        <f t="shared" si="6"/>
        <v>98196414345.423431</v>
      </c>
      <c r="T18" s="123">
        <f t="shared" si="7"/>
        <v>6.7076331970813996</v>
      </c>
      <c r="U18" s="112">
        <f t="shared" si="12"/>
        <v>46.038199288420238</v>
      </c>
      <c r="V18" s="112">
        <f t="shared" si="13"/>
        <v>213.42191344939772</v>
      </c>
    </row>
    <row r="19" spans="1:22" x14ac:dyDescent="0.2">
      <c r="A19" s="109">
        <v>18</v>
      </c>
      <c r="B19" s="125">
        <v>61595.8</v>
      </c>
      <c r="C19" s="110">
        <f t="shared" si="1"/>
        <v>67027189966.431381</v>
      </c>
      <c r="D19" s="111">
        <f>WID!P19</f>
        <v>8.5124469999999994E-2</v>
      </c>
      <c r="E19" s="110">
        <f t="shared" si="2"/>
        <v>38382570938.442398</v>
      </c>
      <c r="F19" s="110">
        <f t="shared" si="3"/>
        <v>105409760904.87378</v>
      </c>
      <c r="G19" s="112">
        <f t="shared" si="4"/>
        <v>8.5463976926371803</v>
      </c>
      <c r="H19" s="112">
        <f t="shared" si="8"/>
        <v>70.48498855391432</v>
      </c>
      <c r="I19" s="112">
        <f t="shared" si="9"/>
        <v>331.05894853797861</v>
      </c>
      <c r="J19" s="112">
        <f t="shared" si="5"/>
        <v>8.5350327382113669</v>
      </c>
      <c r="K19" s="112">
        <f t="shared" si="10"/>
        <v>57.974120899263852</v>
      </c>
      <c r="L19" s="112">
        <f t="shared" si="11"/>
        <v>268.53302265079083</v>
      </c>
      <c r="Q19" s="109">
        <v>18</v>
      </c>
      <c r="R19" s="122">
        <f t="shared" si="0"/>
        <v>57876176655.45121</v>
      </c>
      <c r="S19" s="113">
        <f t="shared" si="6"/>
        <v>124903366621.8826</v>
      </c>
      <c r="T19" s="123">
        <f t="shared" si="7"/>
        <v>8.5319405394278078</v>
      </c>
      <c r="U19" s="112">
        <f t="shared" si="12"/>
        <v>54.570139827848045</v>
      </c>
      <c r="V19" s="112">
        <f t="shared" si="13"/>
        <v>251.5208477906707</v>
      </c>
    </row>
    <row r="20" spans="1:22" x14ac:dyDescent="0.2">
      <c r="A20" s="109">
        <v>19</v>
      </c>
      <c r="B20" s="125">
        <v>76471.97</v>
      </c>
      <c r="C20" s="110">
        <f t="shared" si="1"/>
        <v>83215109801.272842</v>
      </c>
      <c r="D20" s="111">
        <f>WID!P20</f>
        <v>0.15167957666666665</v>
      </c>
      <c r="E20" s="110">
        <f t="shared" si="2"/>
        <v>68392227420.872589</v>
      </c>
      <c r="F20" s="110">
        <f t="shared" si="3"/>
        <v>151607337222.14545</v>
      </c>
      <c r="G20" s="112">
        <f t="shared" si="4"/>
        <v>10.610461556785037</v>
      </c>
      <c r="H20" s="112">
        <f t="shared" si="8"/>
        <v>81.09545011069936</v>
      </c>
      <c r="I20" s="112">
        <f t="shared" si="9"/>
        <v>378.95109666153417</v>
      </c>
      <c r="J20" s="112">
        <f t="shared" si="5"/>
        <v>12.275652420004997</v>
      </c>
      <c r="K20" s="112">
        <f t="shared" si="10"/>
        <v>70.249773319268854</v>
      </c>
      <c r="L20" s="112">
        <f t="shared" si="11"/>
        <v>320.55973554633175</v>
      </c>
      <c r="Q20" s="109">
        <v>19</v>
      </c>
      <c r="R20" s="122">
        <f t="shared" si="0"/>
        <v>103127032381.92326</v>
      </c>
      <c r="S20" s="113">
        <f t="shared" si="6"/>
        <v>186342142183.19611</v>
      </c>
      <c r="T20" s="123">
        <f t="shared" si="7"/>
        <v>12.728720771070824</v>
      </c>
      <c r="U20" s="112">
        <f t="shared" si="12"/>
        <v>67.298860598918864</v>
      </c>
      <c r="V20" s="112">
        <f t="shared" si="13"/>
        <v>304.67250106691728</v>
      </c>
    </row>
    <row r="21" spans="1:22" x14ac:dyDescent="0.2">
      <c r="A21" s="109">
        <v>20</v>
      </c>
      <c r="B21" s="125">
        <v>136249.32</v>
      </c>
      <c r="C21" s="110">
        <f t="shared" si="1"/>
        <v>148263502616.04034</v>
      </c>
      <c r="D21" s="111">
        <f>WID!P21</f>
        <v>0.48604887999999996</v>
      </c>
      <c r="E21" s="110">
        <f t="shared" si="2"/>
        <v>219159139741.4924</v>
      </c>
      <c r="F21" s="110">
        <f t="shared" si="3"/>
        <v>367422642357.53271</v>
      </c>
      <c r="G21" s="112">
        <f t="shared" si="4"/>
        <v>18.90454988930065</v>
      </c>
      <c r="H21" s="112">
        <f t="shared" si="8"/>
        <v>100.00000000000001</v>
      </c>
      <c r="I21" s="112">
        <f t="shared" si="9"/>
        <v>452.73862527674845</v>
      </c>
      <c r="J21" s="112">
        <f t="shared" si="5"/>
        <v>29.750226680731156</v>
      </c>
      <c r="K21" s="112">
        <f t="shared" si="10"/>
        <v>100.00000000000001</v>
      </c>
      <c r="L21" s="112">
        <f t="shared" si="11"/>
        <v>425.62443329817211</v>
      </c>
      <c r="Q21" s="109">
        <v>20</v>
      </c>
      <c r="R21" s="122">
        <f t="shared" si="0"/>
        <v>330464916164.10895</v>
      </c>
      <c r="S21" s="113">
        <f t="shared" si="6"/>
        <v>478728418780.14929</v>
      </c>
      <c r="T21" s="123">
        <f t="shared" si="7"/>
        <v>32.701139401081143</v>
      </c>
      <c r="U21" s="112">
        <f t="shared" si="12"/>
        <v>100</v>
      </c>
      <c r="V21" s="112">
        <f t="shared" si="13"/>
        <v>418.24715149729712</v>
      </c>
    </row>
    <row r="22" spans="1:22" x14ac:dyDescent="0.2">
      <c r="A22" s="109"/>
      <c r="B22" s="109"/>
      <c r="C22" s="114">
        <f>SUM(C2:C21)</f>
        <v>784274174652.27563</v>
      </c>
      <c r="D22" s="115">
        <f>SUM(D2:D21)</f>
        <v>0.99966982600000009</v>
      </c>
      <c r="E22" s="114">
        <f>SUM(E2:E21)</f>
        <v>450750507010.09204</v>
      </c>
      <c r="F22" s="116">
        <f>SUM(F2:F21)</f>
        <v>1235024681662.3677</v>
      </c>
      <c r="G22" s="114">
        <f>SUM(G2:G21)</f>
        <v>100.00000000000001</v>
      </c>
      <c r="H22" s="108" t="s">
        <v>91</v>
      </c>
      <c r="I22" s="110">
        <f>SUM(I2:I21)</f>
        <v>3086.3054139695987</v>
      </c>
      <c r="J22" s="114">
        <f>SUM(J2:J21)</f>
        <v>100.00000000000001</v>
      </c>
      <c r="K22" s="108" t="s">
        <v>91</v>
      </c>
      <c r="L22" s="110">
        <f>SUM(L2:L21)</f>
        <v>2424.37776722328</v>
      </c>
      <c r="Q22" s="109"/>
      <c r="R22" s="126">
        <f>SUM(R2:R21)</f>
        <v>679676096035.6073</v>
      </c>
      <c r="S22" s="126">
        <f>SUM(S2:S21)</f>
        <v>1463950270687.8828</v>
      </c>
      <c r="T22" s="108"/>
      <c r="U22" s="108" t="s">
        <v>91</v>
      </c>
      <c r="V22" s="113">
        <f>SUM(V2:V21)</f>
        <v>2244.2792127210478</v>
      </c>
    </row>
    <row r="23" spans="1:22" x14ac:dyDescent="0.2">
      <c r="A23" s="109"/>
      <c r="B23" s="109"/>
      <c r="C23" s="108"/>
      <c r="D23" s="108"/>
      <c r="E23" s="108"/>
      <c r="F23" s="108"/>
      <c r="G23" s="108"/>
      <c r="H23" s="108" t="s">
        <v>92</v>
      </c>
      <c r="I23" s="113">
        <f>5000-I22</f>
        <v>1913.6945860304013</v>
      </c>
      <c r="J23" s="108"/>
      <c r="K23" s="108" t="s">
        <v>92</v>
      </c>
      <c r="L23" s="113">
        <f>5000-L22</f>
        <v>2575.62223277672</v>
      </c>
      <c r="Q23" s="109"/>
      <c r="R23" s="108"/>
      <c r="S23" s="108"/>
      <c r="T23" s="108"/>
      <c r="U23" s="108" t="s">
        <v>92</v>
      </c>
      <c r="V23" s="113">
        <f>5000-V22</f>
        <v>2755.7207872789522</v>
      </c>
    </row>
    <row r="24" spans="1:22" x14ac:dyDescent="0.2">
      <c r="A24" s="109"/>
      <c r="B24" s="109"/>
      <c r="C24" s="108"/>
      <c r="D24" s="108"/>
      <c r="E24" s="108"/>
      <c r="F24" s="108"/>
      <c r="G24" s="108"/>
      <c r="H24" s="108" t="s">
        <v>100</v>
      </c>
      <c r="I24" s="117">
        <f>I23/(I23+I22)</f>
        <v>0.38273891720608028</v>
      </c>
      <c r="J24" s="108"/>
      <c r="K24" s="108" t="s">
        <v>100</v>
      </c>
      <c r="L24" s="117">
        <f>L23/(L23+L22)</f>
        <v>0.51512444655534395</v>
      </c>
      <c r="Q24" s="109"/>
      <c r="R24" s="108"/>
      <c r="S24" s="108"/>
      <c r="T24" s="108"/>
      <c r="U24" s="108" t="s">
        <v>100</v>
      </c>
      <c r="V24" s="121">
        <f>V23/(V23+V22)</f>
        <v>0.55114415745579048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N5" sqref="N5"/>
    </sheetView>
  </sheetViews>
  <sheetFormatPr defaultColWidth="11.42578125" defaultRowHeight="12.75" x14ac:dyDescent="0.2"/>
  <cols>
    <col min="1" max="1" width="12.42578125" bestFit="1" customWidth="1"/>
    <col min="2" max="2" width="16.7109375" bestFit="1" customWidth="1"/>
    <col min="3" max="3" width="18.28515625" bestFit="1" customWidth="1"/>
    <col min="4" max="4" width="8.140625" bestFit="1" customWidth="1"/>
    <col min="5" max="5" width="18.28515625" bestFit="1" customWidth="1"/>
    <col min="6" max="6" width="19.85546875"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4" width="18.7109375" bestFit="1" customWidth="1"/>
    <col min="15" max="15" width="19.85546875" bestFit="1" customWidth="1"/>
    <col min="17" max="17" width="7.85546875" bestFit="1" customWidth="1"/>
    <col min="18" max="18" width="15.7109375" bestFit="1" customWidth="1"/>
    <col min="19" max="19" width="18.2851562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Gelir'!B47</f>
        <v>41398.699999999997</v>
      </c>
      <c r="Q1" s="108" t="s">
        <v>95</v>
      </c>
      <c r="R1" s="108" t="s">
        <v>115</v>
      </c>
      <c r="S1" s="108" t="s">
        <v>116</v>
      </c>
      <c r="T1" s="108" t="s">
        <v>106</v>
      </c>
      <c r="U1" s="108" t="s">
        <v>101</v>
      </c>
      <c r="V1" s="108" t="s">
        <v>117</v>
      </c>
    </row>
    <row r="2" spans="1:22" x14ac:dyDescent="0.2">
      <c r="A2" s="109">
        <v>1</v>
      </c>
      <c r="B2" s="125">
        <v>7570.17</v>
      </c>
      <c r="C2" s="110">
        <f>B2*$O$2/20</f>
        <v>8467090300.9802551</v>
      </c>
      <c r="D2" s="111">
        <f>WID!Q2</f>
        <v>-1.2331410000000001E-3</v>
      </c>
      <c r="E2" s="110">
        <f>D2*$O$5</f>
        <v>-589308291.60272098</v>
      </c>
      <c r="F2" s="110">
        <f>E2+C2</f>
        <v>7877782009.3775339</v>
      </c>
      <c r="G2" s="112">
        <f>C2*100/$C$22</f>
        <v>0.91427210351424426</v>
      </c>
      <c r="H2" s="112">
        <f>G2</f>
        <v>0.91427210351424426</v>
      </c>
      <c r="I2" s="112">
        <f>H2*5/2</f>
        <v>2.2856802587856109</v>
      </c>
      <c r="J2" s="112">
        <f>F2*100/$F$22</f>
        <v>0.56116089180648965</v>
      </c>
      <c r="K2" s="112">
        <f>J2</f>
        <v>0.56116089180648965</v>
      </c>
      <c r="L2" s="112">
        <f>K2*5/2</f>
        <v>1.4029022295162241</v>
      </c>
      <c r="N2" s="77" t="s">
        <v>135</v>
      </c>
      <c r="O2" s="72">
        <f>Nufus!F14</f>
        <v>22369617.329545453</v>
      </c>
      <c r="Q2" s="109">
        <v>1</v>
      </c>
      <c r="R2" s="122">
        <f t="shared" ref="R2:R21" si="0">D2*$O$12</f>
        <v>-924957557.26148152</v>
      </c>
      <c r="S2" s="113">
        <f>C2+R2</f>
        <v>7542132743.7187738</v>
      </c>
      <c r="T2" s="123">
        <f>S2*100/$S$22</f>
        <v>0.45002469020537622</v>
      </c>
      <c r="U2" s="112">
        <f>T2</f>
        <v>0.45002469020537622</v>
      </c>
      <c r="V2" s="112">
        <f>U2*5/2</f>
        <v>1.1250617255134405</v>
      </c>
    </row>
    <row r="3" spans="1:22" x14ac:dyDescent="0.2">
      <c r="A3" s="109">
        <v>2</v>
      </c>
      <c r="B3" s="125">
        <v>12375.98</v>
      </c>
      <c r="C3" s="110">
        <f t="shared" ref="C3:C21" si="1">B3*$O$2/20</f>
        <v>13842296833.905396</v>
      </c>
      <c r="D3" s="111">
        <f>WID!Q3</f>
        <v>5.9851000000000001E-4</v>
      </c>
      <c r="E3" s="110">
        <f t="shared" ref="E3:E21" si="2">D3*$O$5</f>
        <v>286023176.26868665</v>
      </c>
      <c r="F3" s="110">
        <f t="shared" ref="F3:F21" si="3">E3+C3</f>
        <v>14128320010.174082</v>
      </c>
      <c r="G3" s="112">
        <f t="shared" ref="G3:G21" si="4">C3*100/$C$22</f>
        <v>1.4946841705866865</v>
      </c>
      <c r="H3" s="112">
        <f>G3+H2</f>
        <v>2.4089562741009307</v>
      </c>
      <c r="I3" s="112">
        <f>(H3+H2)*5/2</f>
        <v>8.3080709440379366</v>
      </c>
      <c r="J3" s="112">
        <f t="shared" ref="J3:J21" si="5">F3*100/$F$22</f>
        <v>1.0064077232905326</v>
      </c>
      <c r="K3" s="112">
        <f>J3+K2</f>
        <v>1.5675686150970223</v>
      </c>
      <c r="L3" s="112">
        <f>(K3+K2)*5/2</f>
        <v>5.3218237672587794</v>
      </c>
      <c r="N3" s="77" t="s">
        <v>102</v>
      </c>
      <c r="O3" s="72">
        <f>O2*O1</f>
        <v>926073076940.65332</v>
      </c>
      <c r="Q3" s="109">
        <v>2</v>
      </c>
      <c r="R3" s="122">
        <f t="shared" si="0"/>
        <v>448931912.5684486</v>
      </c>
      <c r="S3" s="113">
        <f t="shared" ref="S3:S21" si="6">C3+R3</f>
        <v>14291228746.473845</v>
      </c>
      <c r="T3" s="123">
        <f t="shared" ref="T3:T21" si="7">S3*100/$S$22</f>
        <v>0.85273038911205212</v>
      </c>
      <c r="U3" s="112">
        <f>T3+U2</f>
        <v>1.3027550793174283</v>
      </c>
      <c r="V3" s="112">
        <f>(U3+U2)*5/2</f>
        <v>4.3819494238070114</v>
      </c>
    </row>
    <row r="4" spans="1:22" x14ac:dyDescent="0.2">
      <c r="A4" s="109">
        <v>3</v>
      </c>
      <c r="B4" s="125">
        <v>14940.25</v>
      </c>
      <c r="C4" s="110">
        <f t="shared" si="1"/>
        <v>16710383765.387074</v>
      </c>
      <c r="D4" s="111">
        <f>WID!Q4</f>
        <v>1.3430300000000003E-3</v>
      </c>
      <c r="E4" s="110">
        <f t="shared" si="2"/>
        <v>641823372.08089137</v>
      </c>
      <c r="F4" s="110">
        <f t="shared" si="3"/>
        <v>17352207137.467964</v>
      </c>
      <c r="G4" s="112">
        <f t="shared" si="4"/>
        <v>1.8043787384601253</v>
      </c>
      <c r="H4" s="112">
        <f t="shared" ref="H4:H21" si="8">G4+H3</f>
        <v>4.213335012561056</v>
      </c>
      <c r="I4" s="112">
        <f t="shared" ref="I4:I21" si="9">(H4+H3)*5/2</f>
        <v>16.55572821665497</v>
      </c>
      <c r="J4" s="112">
        <f t="shared" si="5"/>
        <v>1.2360560396925557</v>
      </c>
      <c r="K4" s="112">
        <f t="shared" ref="K4:K21" si="10">J4+K3</f>
        <v>2.8036246547895782</v>
      </c>
      <c r="L4" s="112">
        <f t="shared" ref="L4:L21" si="11">(K4+K3)*5/2</f>
        <v>10.9279831747165</v>
      </c>
      <c r="N4" s="77" t="s">
        <v>141</v>
      </c>
      <c r="O4" s="72">
        <f>GSYH!F22*1000</f>
        <v>1403965136001.7996</v>
      </c>
      <c r="Q4" s="109">
        <v>3</v>
      </c>
      <c r="R4" s="122">
        <f t="shared" si="0"/>
        <v>1007383379.6207309</v>
      </c>
      <c r="S4" s="113">
        <f t="shared" si="6"/>
        <v>17717767145.007805</v>
      </c>
      <c r="T4" s="123">
        <f t="shared" si="7"/>
        <v>1.0571854065023651</v>
      </c>
      <c r="U4" s="112">
        <f t="shared" ref="U4:U21" si="12">T4+U3</f>
        <v>2.3599404858197932</v>
      </c>
      <c r="V4" s="112">
        <f t="shared" ref="V4:V21" si="13">(U4+U3)*5/2</f>
        <v>9.1567389128430534</v>
      </c>
    </row>
    <row r="5" spans="1:22" x14ac:dyDescent="0.2">
      <c r="A5" s="109">
        <v>4</v>
      </c>
      <c r="B5" s="125">
        <v>16942.72</v>
      </c>
      <c r="C5" s="110">
        <f t="shared" si="1"/>
        <v>18950108146.081818</v>
      </c>
      <c r="D5" s="111">
        <f>WID!Q5</f>
        <v>1.8484366666666667E-3</v>
      </c>
      <c r="E5" s="110">
        <f t="shared" si="2"/>
        <v>883353204.67745495</v>
      </c>
      <c r="F5" s="110">
        <f t="shared" si="3"/>
        <v>19833461350.759274</v>
      </c>
      <c r="G5" s="112">
        <f t="shared" si="4"/>
        <v>2.046223037745897</v>
      </c>
      <c r="H5" s="112">
        <f t="shared" si="8"/>
        <v>6.2595580503069534</v>
      </c>
      <c r="I5" s="112">
        <f t="shared" si="9"/>
        <v>26.182232657170026</v>
      </c>
      <c r="J5" s="112">
        <f t="shared" si="5"/>
        <v>1.4128041174473982</v>
      </c>
      <c r="K5" s="112">
        <f t="shared" si="10"/>
        <v>4.2164287722369762</v>
      </c>
      <c r="L5" s="112">
        <f t="shared" si="11"/>
        <v>17.550133567566387</v>
      </c>
      <c r="N5" s="77" t="s">
        <v>87</v>
      </c>
      <c r="O5" s="72">
        <f>O4-O3</f>
        <v>477892059061.14624</v>
      </c>
      <c r="Q5" s="109">
        <v>4</v>
      </c>
      <c r="R5" s="122">
        <f t="shared" si="0"/>
        <v>1386480105.6428709</v>
      </c>
      <c r="S5" s="113">
        <f t="shared" si="6"/>
        <v>20336588251.724689</v>
      </c>
      <c r="T5" s="123">
        <f t="shared" si="7"/>
        <v>1.2134454720965528</v>
      </c>
      <c r="U5" s="112">
        <f t="shared" si="12"/>
        <v>3.5733859579163463</v>
      </c>
      <c r="V5" s="112">
        <f t="shared" si="13"/>
        <v>14.833316109340348</v>
      </c>
    </row>
    <row r="6" spans="1:22" x14ac:dyDescent="0.2">
      <c r="A6" s="109">
        <v>5</v>
      </c>
      <c r="B6" s="125">
        <v>18933.73</v>
      </c>
      <c r="C6" s="110">
        <f t="shared" si="1"/>
        <v>21177014736.04673</v>
      </c>
      <c r="D6" s="111">
        <f>WID!Q6</f>
        <v>2.7404833333333333E-3</v>
      </c>
      <c r="E6" s="110">
        <f t="shared" si="2"/>
        <v>1309655222.9894202</v>
      </c>
      <c r="F6" s="110">
        <f t="shared" si="3"/>
        <v>22486669959.036152</v>
      </c>
      <c r="G6" s="112">
        <f t="shared" si="4"/>
        <v>2.2866832785090363</v>
      </c>
      <c r="H6" s="112">
        <f t="shared" si="8"/>
        <v>8.5462413288159897</v>
      </c>
      <c r="I6" s="112">
        <f t="shared" si="9"/>
        <v>37.014498447807355</v>
      </c>
      <c r="J6" s="112">
        <f t="shared" si="5"/>
        <v>1.6018010847406015</v>
      </c>
      <c r="K6" s="112">
        <f t="shared" si="10"/>
        <v>5.8182298569775774</v>
      </c>
      <c r="L6" s="112">
        <f t="shared" si="11"/>
        <v>25.086646573036386</v>
      </c>
      <c r="N6" s="77" t="s">
        <v>129</v>
      </c>
      <c r="O6" s="73">
        <f>O3/O4</f>
        <v>0.65961258808599521</v>
      </c>
      <c r="Q6" s="109">
        <v>5</v>
      </c>
      <c r="R6" s="122">
        <f t="shared" si="0"/>
        <v>2055588752.3939292</v>
      </c>
      <c r="S6" s="113">
        <f t="shared" si="6"/>
        <v>23232603488.440659</v>
      </c>
      <c r="T6" s="123">
        <f t="shared" si="7"/>
        <v>1.3862451832682432</v>
      </c>
      <c r="U6" s="112">
        <f t="shared" si="12"/>
        <v>4.9596311411845893</v>
      </c>
      <c r="V6" s="112">
        <f t="shared" si="13"/>
        <v>21.332542747752335</v>
      </c>
    </row>
    <row r="7" spans="1:22" x14ac:dyDescent="0.2">
      <c r="A7" s="109">
        <v>6</v>
      </c>
      <c r="B7" s="125">
        <v>20913.03</v>
      </c>
      <c r="C7" s="110">
        <f t="shared" si="1"/>
        <v>23390823915.065193</v>
      </c>
      <c r="D7" s="111">
        <f>WID!Q7</f>
        <v>3.6506666666666666E-3</v>
      </c>
      <c r="E7" s="110">
        <f t="shared" si="2"/>
        <v>1744624610.2792246</v>
      </c>
      <c r="F7" s="110">
        <f t="shared" si="3"/>
        <v>25135448525.344418</v>
      </c>
      <c r="G7" s="112">
        <f t="shared" si="4"/>
        <v>2.525729267500795</v>
      </c>
      <c r="H7" s="112">
        <f t="shared" si="8"/>
        <v>11.071970596316785</v>
      </c>
      <c r="I7" s="112">
        <f t="shared" si="9"/>
        <v>49.045529812831944</v>
      </c>
      <c r="J7" s="112">
        <f t="shared" si="5"/>
        <v>1.7904824852538543</v>
      </c>
      <c r="K7" s="112">
        <f t="shared" si="10"/>
        <v>7.6087123422314313</v>
      </c>
      <c r="L7" s="112">
        <f t="shared" si="11"/>
        <v>33.567355498022522</v>
      </c>
      <c r="N7" s="77" t="s">
        <v>111</v>
      </c>
      <c r="O7" s="72">
        <f>GSYH!B22*1000</f>
        <v>2350941343284.7329</v>
      </c>
      <c r="Q7" s="109">
        <v>6</v>
      </c>
      <c r="R7" s="122">
        <f t="shared" si="0"/>
        <v>2738301396.4955468</v>
      </c>
      <c r="S7" s="113">
        <f t="shared" si="6"/>
        <v>26129125311.560741</v>
      </c>
      <c r="T7" s="123">
        <f t="shared" si="7"/>
        <v>1.5590751214854286</v>
      </c>
      <c r="U7" s="112">
        <f t="shared" si="12"/>
        <v>6.5187062626700181</v>
      </c>
      <c r="V7" s="112">
        <f t="shared" si="13"/>
        <v>28.695843509636518</v>
      </c>
    </row>
    <row r="8" spans="1:22" x14ac:dyDescent="0.2">
      <c r="A8" s="109">
        <v>7</v>
      </c>
      <c r="B8" s="125">
        <v>23026.39</v>
      </c>
      <c r="C8" s="110">
        <f t="shared" si="1"/>
        <v>25754576639.043606</v>
      </c>
      <c r="D8" s="111">
        <f>WID!Q8</f>
        <v>5.2469200000000004E-3</v>
      </c>
      <c r="E8" s="110">
        <f t="shared" si="2"/>
        <v>2507461402.5291095</v>
      </c>
      <c r="F8" s="110">
        <f t="shared" si="3"/>
        <v>28262038041.572716</v>
      </c>
      <c r="G8" s="112">
        <f t="shared" si="4"/>
        <v>2.7809660842014585</v>
      </c>
      <c r="H8" s="112">
        <f t="shared" si="8"/>
        <v>13.852936680518244</v>
      </c>
      <c r="I8" s="112">
        <f t="shared" si="9"/>
        <v>62.312268192087572</v>
      </c>
      <c r="J8" s="112">
        <f t="shared" si="5"/>
        <v>2.0131999657770461</v>
      </c>
      <c r="K8" s="112">
        <f t="shared" si="10"/>
        <v>9.6219123080084774</v>
      </c>
      <c r="L8" s="112">
        <f t="shared" si="11"/>
        <v>43.07656162559978</v>
      </c>
      <c r="N8" s="77" t="s">
        <v>112</v>
      </c>
      <c r="O8" s="72">
        <f>GSYH!V22*1000</f>
        <v>343126390854.54633</v>
      </c>
      <c r="Q8" s="109">
        <v>7</v>
      </c>
      <c r="R8" s="122">
        <f t="shared" si="0"/>
        <v>3935623182.0581856</v>
      </c>
      <c r="S8" s="113">
        <f t="shared" si="6"/>
        <v>29690199821.101791</v>
      </c>
      <c r="T8" s="123">
        <f t="shared" si="7"/>
        <v>1.771557652277415</v>
      </c>
      <c r="U8" s="112">
        <f t="shared" si="12"/>
        <v>8.2902639149474329</v>
      </c>
      <c r="V8" s="112">
        <f t="shared" si="13"/>
        <v>37.022425444043627</v>
      </c>
    </row>
    <row r="9" spans="1:22" x14ac:dyDescent="0.2">
      <c r="A9" s="109">
        <v>8</v>
      </c>
      <c r="B9" s="125">
        <v>25185.16</v>
      </c>
      <c r="C9" s="110">
        <f t="shared" si="1"/>
        <v>28169119579.168751</v>
      </c>
      <c r="D9" s="111">
        <f>WID!Q9</f>
        <v>7.5802199999999995E-3</v>
      </c>
      <c r="E9" s="110">
        <f t="shared" si="2"/>
        <v>3622526943.9364815</v>
      </c>
      <c r="F9" s="110">
        <f t="shared" si="3"/>
        <v>31791646523.105232</v>
      </c>
      <c r="G9" s="112">
        <f t="shared" si="4"/>
        <v>3.0416872026048036</v>
      </c>
      <c r="H9" s="112">
        <f t="shared" si="8"/>
        <v>16.894623883123046</v>
      </c>
      <c r="I9" s="112">
        <f t="shared" si="9"/>
        <v>76.868901409103231</v>
      </c>
      <c r="J9" s="112">
        <f t="shared" si="5"/>
        <v>2.2646258418506395</v>
      </c>
      <c r="K9" s="112">
        <f t="shared" si="10"/>
        <v>11.886538149859117</v>
      </c>
      <c r="L9" s="112">
        <f t="shared" si="11"/>
        <v>53.77112614466899</v>
      </c>
      <c r="N9" s="77" t="s">
        <v>113</v>
      </c>
      <c r="O9" s="72">
        <f>GSYH!J22*1000</f>
        <v>7107809369.3174553</v>
      </c>
      <c r="Q9" s="109">
        <v>8</v>
      </c>
      <c r="R9" s="122">
        <f t="shared" si="0"/>
        <v>5685790817.6799135</v>
      </c>
      <c r="S9" s="113">
        <f t="shared" si="6"/>
        <v>33854910396.848663</v>
      </c>
      <c r="T9" s="123">
        <f t="shared" si="7"/>
        <v>2.0200579969851407</v>
      </c>
      <c r="U9" s="112">
        <f t="shared" si="12"/>
        <v>10.310321911932574</v>
      </c>
      <c r="V9" s="112">
        <f t="shared" si="13"/>
        <v>46.501464567200017</v>
      </c>
    </row>
    <row r="10" spans="1:22" x14ac:dyDescent="0.2">
      <c r="A10" s="109">
        <v>9</v>
      </c>
      <c r="B10" s="125">
        <v>27513.73</v>
      </c>
      <c r="C10" s="110">
        <f t="shared" si="1"/>
        <v>30773580570.42173</v>
      </c>
      <c r="D10" s="111">
        <f>WID!Q10</f>
        <v>1.0070563333333334E-2</v>
      </c>
      <c r="E10" s="110">
        <f t="shared" si="2"/>
        <v>4812642247.2723475</v>
      </c>
      <c r="F10" s="110">
        <f t="shared" si="3"/>
        <v>35586222817.694077</v>
      </c>
      <c r="G10" s="112">
        <f t="shared" si="4"/>
        <v>3.3229155755581399</v>
      </c>
      <c r="H10" s="112">
        <f t="shared" si="8"/>
        <v>20.217539458681188</v>
      </c>
      <c r="I10" s="112">
        <f t="shared" si="9"/>
        <v>92.780408354510584</v>
      </c>
      <c r="J10" s="112">
        <f t="shared" si="5"/>
        <v>2.5349262658741134</v>
      </c>
      <c r="K10" s="112">
        <f t="shared" si="10"/>
        <v>14.421464415733229</v>
      </c>
      <c r="L10" s="112">
        <f t="shared" si="11"/>
        <v>65.770006413980866</v>
      </c>
      <c r="N10" s="77" t="s">
        <v>114</v>
      </c>
      <c r="O10" s="72">
        <f>GSYH!N22*1000</f>
        <v>324551506817.19891</v>
      </c>
      <c r="Q10" s="109">
        <v>9</v>
      </c>
      <c r="R10" s="122">
        <f t="shared" si="0"/>
        <v>7553753918.6897879</v>
      </c>
      <c r="S10" s="113">
        <f t="shared" si="6"/>
        <v>38327334489.111519</v>
      </c>
      <c r="T10" s="123">
        <f t="shared" si="7"/>
        <v>2.2869190209128707</v>
      </c>
      <c r="U10" s="112">
        <f t="shared" si="12"/>
        <v>12.597240932845445</v>
      </c>
      <c r="V10" s="112">
        <f t="shared" si="13"/>
        <v>57.268907111945055</v>
      </c>
    </row>
    <row r="11" spans="1:22" x14ac:dyDescent="0.2">
      <c r="A11" s="109">
        <v>10</v>
      </c>
      <c r="B11" s="125">
        <v>30034.99</v>
      </c>
      <c r="C11" s="110">
        <f t="shared" si="1"/>
        <v>33593561639.836224</v>
      </c>
      <c r="D11" s="111">
        <f>WID!Q11</f>
        <v>1.3034923333333334E-2</v>
      </c>
      <c r="E11" s="110">
        <f t="shared" si="2"/>
        <v>6229286351.4708462</v>
      </c>
      <c r="F11" s="110">
        <f t="shared" si="3"/>
        <v>39822847991.307068</v>
      </c>
      <c r="G11" s="112">
        <f t="shared" si="4"/>
        <v>3.6274156969168851</v>
      </c>
      <c r="H11" s="112">
        <f t="shared" si="8"/>
        <v>23.844955155598072</v>
      </c>
      <c r="I11" s="112">
        <f t="shared" si="9"/>
        <v>110.15623653569816</v>
      </c>
      <c r="J11" s="112">
        <f t="shared" si="5"/>
        <v>2.8367153173919712</v>
      </c>
      <c r="K11" s="112">
        <f t="shared" si="10"/>
        <v>17.2581797331252</v>
      </c>
      <c r="L11" s="112">
        <f t="shared" si="11"/>
        <v>79.199110372146066</v>
      </c>
      <c r="N11" s="77" t="s">
        <v>137</v>
      </c>
      <c r="O11" s="74">
        <f>O7-O8-O9-O10</f>
        <v>1676155636243.6702</v>
      </c>
      <c r="Q11" s="109">
        <v>10</v>
      </c>
      <c r="R11" s="122">
        <f t="shared" si="0"/>
        <v>9777268654.1852779</v>
      </c>
      <c r="S11" s="113">
        <f t="shared" si="6"/>
        <v>43370830294.0215</v>
      </c>
      <c r="T11" s="123">
        <f t="shared" si="7"/>
        <v>2.5878548058268893</v>
      </c>
      <c r="U11" s="112">
        <f t="shared" si="12"/>
        <v>15.185095738672334</v>
      </c>
      <c r="V11" s="112">
        <f t="shared" si="13"/>
        <v>69.455841678794442</v>
      </c>
    </row>
    <row r="12" spans="1:22" x14ac:dyDescent="0.2">
      <c r="A12" s="109">
        <v>11</v>
      </c>
      <c r="B12" s="125">
        <v>32690.880000000001</v>
      </c>
      <c r="C12" s="110">
        <f t="shared" si="1"/>
        <v>36564123788.30455</v>
      </c>
      <c r="D12" s="111">
        <f>WID!Q12</f>
        <v>1.5840630000000001E-2</v>
      </c>
      <c r="E12" s="110">
        <f t="shared" si="2"/>
        <v>7570111287.5257654</v>
      </c>
      <c r="F12" s="110">
        <f t="shared" si="3"/>
        <v>44134235075.830315</v>
      </c>
      <c r="G12" s="112">
        <f t="shared" si="4"/>
        <v>3.9481754865916807</v>
      </c>
      <c r="H12" s="112">
        <f t="shared" si="8"/>
        <v>27.793130642189752</v>
      </c>
      <c r="I12" s="112">
        <f t="shared" si="9"/>
        <v>129.09521449446956</v>
      </c>
      <c r="J12" s="112">
        <f t="shared" si="5"/>
        <v>3.143829911118234</v>
      </c>
      <c r="K12" s="112">
        <f t="shared" si="10"/>
        <v>20.402009644243435</v>
      </c>
      <c r="L12" s="112">
        <f t="shared" si="11"/>
        <v>94.150473443421589</v>
      </c>
      <c r="N12" s="77" t="s">
        <v>138</v>
      </c>
      <c r="O12" s="74">
        <f>O11-O3</f>
        <v>750082559303.01685</v>
      </c>
      <c r="Q12" s="109">
        <v>11</v>
      </c>
      <c r="R12" s="122">
        <f t="shared" si="0"/>
        <v>11881780291.372149</v>
      </c>
      <c r="S12" s="113">
        <f t="shared" si="6"/>
        <v>48445904079.676697</v>
      </c>
      <c r="T12" s="123">
        <f t="shared" si="7"/>
        <v>2.8906747886839912</v>
      </c>
      <c r="U12" s="112">
        <f t="shared" si="12"/>
        <v>18.075770527356326</v>
      </c>
      <c r="V12" s="112">
        <f t="shared" si="13"/>
        <v>83.152165665071635</v>
      </c>
    </row>
    <row r="13" spans="1:22" x14ac:dyDescent="0.2">
      <c r="A13" s="109">
        <v>12</v>
      </c>
      <c r="B13" s="125">
        <v>35548.339999999997</v>
      </c>
      <c r="C13" s="110">
        <f t="shared" si="1"/>
        <v>39760138125.028687</v>
      </c>
      <c r="D13" s="111">
        <f>WID!Q13</f>
        <v>1.9349659999999998E-2</v>
      </c>
      <c r="E13" s="110">
        <f t="shared" si="2"/>
        <v>9247048859.5330982</v>
      </c>
      <c r="F13" s="110">
        <f t="shared" si="3"/>
        <v>49007186984.561783</v>
      </c>
      <c r="G13" s="112">
        <f t="shared" si="4"/>
        <v>4.2932794888674293</v>
      </c>
      <c r="H13" s="112">
        <f t="shared" si="8"/>
        <v>32.086410131057178</v>
      </c>
      <c r="I13" s="112">
        <f t="shared" si="9"/>
        <v>149.69885193311734</v>
      </c>
      <c r="J13" s="112">
        <f t="shared" si="5"/>
        <v>3.4909466548385848</v>
      </c>
      <c r="K13" s="112">
        <f t="shared" si="10"/>
        <v>23.892956299082019</v>
      </c>
      <c r="L13" s="112">
        <f t="shared" si="11"/>
        <v>110.73741485831363</v>
      </c>
      <c r="N13" s="77" t="s">
        <v>139</v>
      </c>
      <c r="O13" s="73">
        <f>O3/O11</f>
        <v>0.55249826264106294</v>
      </c>
      <c r="Q13" s="109">
        <v>12</v>
      </c>
      <c r="R13" s="122">
        <f t="shared" si="0"/>
        <v>14513842494.443211</v>
      </c>
      <c r="S13" s="113">
        <f t="shared" si="6"/>
        <v>54273980619.471893</v>
      </c>
      <c r="T13" s="123">
        <f t="shared" si="7"/>
        <v>3.238425011125893</v>
      </c>
      <c r="U13" s="112">
        <f t="shared" si="12"/>
        <v>21.31419553848222</v>
      </c>
      <c r="V13" s="112">
        <f t="shared" si="13"/>
        <v>98.474915164596382</v>
      </c>
    </row>
    <row r="14" spans="1:22" x14ac:dyDescent="0.2">
      <c r="A14" s="109">
        <v>13</v>
      </c>
      <c r="B14" s="125">
        <v>38662.71</v>
      </c>
      <c r="C14" s="110">
        <f t="shared" si="1"/>
        <v>43243501381.159515</v>
      </c>
      <c r="D14" s="111">
        <f>WID!Q14</f>
        <v>2.3367383333333332E-2</v>
      </c>
      <c r="E14" s="110">
        <f t="shared" si="2"/>
        <v>11167086936.037777</v>
      </c>
      <c r="F14" s="110">
        <f t="shared" si="3"/>
        <v>54410588317.197296</v>
      </c>
      <c r="G14" s="112">
        <f t="shared" si="4"/>
        <v>4.6694112812871058</v>
      </c>
      <c r="H14" s="112">
        <f t="shared" si="8"/>
        <v>36.755821412344282</v>
      </c>
      <c r="I14" s="112">
        <f t="shared" si="9"/>
        <v>172.10557885850363</v>
      </c>
      <c r="J14" s="112">
        <f t="shared" si="5"/>
        <v>3.8758490940023851</v>
      </c>
      <c r="K14" s="112">
        <f t="shared" si="10"/>
        <v>27.768805393084406</v>
      </c>
      <c r="L14" s="112">
        <f t="shared" si="11"/>
        <v>129.15440423041605</v>
      </c>
      <c r="O14" s="74">
        <f>O12-O5</f>
        <v>272190500241.87061</v>
      </c>
      <c r="Q14" s="109">
        <v>13</v>
      </c>
      <c r="R14" s="122">
        <f t="shared" si="0"/>
        <v>17527466694.881325</v>
      </c>
      <c r="S14" s="113">
        <f t="shared" si="6"/>
        <v>60770968076.04084</v>
      </c>
      <c r="T14" s="123">
        <f t="shared" si="7"/>
        <v>3.6260878734436708</v>
      </c>
      <c r="U14" s="112">
        <f t="shared" si="12"/>
        <v>24.94028341192589</v>
      </c>
      <c r="V14" s="112">
        <f t="shared" si="13"/>
        <v>115.63619737602028</v>
      </c>
    </row>
    <row r="15" spans="1:22" x14ac:dyDescent="0.2">
      <c r="A15" s="109">
        <v>14</v>
      </c>
      <c r="B15" s="125">
        <v>42263.98</v>
      </c>
      <c r="C15" s="110">
        <f t="shared" si="1"/>
        <v>47271452971.178123</v>
      </c>
      <c r="D15" s="111">
        <f>WID!Q15</f>
        <v>2.8900006666666665E-2</v>
      </c>
      <c r="E15" s="110">
        <f t="shared" si="2"/>
        <v>13811083692.814186</v>
      </c>
      <c r="F15" s="110">
        <f t="shared" si="3"/>
        <v>61082536663.99231</v>
      </c>
      <c r="G15" s="112">
        <f t="shared" si="4"/>
        <v>5.1043474449693935</v>
      </c>
      <c r="H15" s="112">
        <f t="shared" si="8"/>
        <v>41.860168857313674</v>
      </c>
      <c r="I15" s="112">
        <f t="shared" si="9"/>
        <v>196.5399756741449</v>
      </c>
      <c r="J15" s="112">
        <f t="shared" si="5"/>
        <v>4.3511144009019036</v>
      </c>
      <c r="K15" s="112">
        <f t="shared" si="10"/>
        <v>32.119919793986313</v>
      </c>
      <c r="L15" s="112">
        <f t="shared" si="11"/>
        <v>149.72181296767678</v>
      </c>
      <c r="Q15" s="109">
        <v>14</v>
      </c>
      <c r="R15" s="122">
        <f t="shared" si="0"/>
        <v>21677390964.407581</v>
      </c>
      <c r="S15" s="113">
        <f t="shared" si="6"/>
        <v>68948843935.585709</v>
      </c>
      <c r="T15" s="123">
        <f t="shared" si="7"/>
        <v>4.1140461440395688</v>
      </c>
      <c r="U15" s="112">
        <f t="shared" si="12"/>
        <v>29.05432955596546</v>
      </c>
      <c r="V15" s="112">
        <f t="shared" si="13"/>
        <v>134.98653241972838</v>
      </c>
    </row>
    <row r="16" spans="1:22" x14ac:dyDescent="0.2">
      <c r="A16" s="109">
        <v>15</v>
      </c>
      <c r="B16" s="125">
        <v>46452.1</v>
      </c>
      <c r="C16" s="110">
        <f t="shared" si="1"/>
        <v>51955785057.688919</v>
      </c>
      <c r="D16" s="111">
        <f>WID!Q16</f>
        <v>3.6299686666666664E-2</v>
      </c>
      <c r="E16" s="110">
        <f t="shared" si="2"/>
        <v>17347332004.407768</v>
      </c>
      <c r="F16" s="110">
        <f t="shared" si="3"/>
        <v>69303117062.09668</v>
      </c>
      <c r="G16" s="112">
        <f t="shared" si="4"/>
        <v>5.6101592407639487</v>
      </c>
      <c r="H16" s="112">
        <f t="shared" si="8"/>
        <v>47.470328098077623</v>
      </c>
      <c r="I16" s="112">
        <f t="shared" si="9"/>
        <v>223.32624238847825</v>
      </c>
      <c r="J16" s="112">
        <f t="shared" si="5"/>
        <v>4.936693974172135</v>
      </c>
      <c r="K16" s="112">
        <f t="shared" si="10"/>
        <v>37.056613768158449</v>
      </c>
      <c r="L16" s="112">
        <f t="shared" si="11"/>
        <v>172.94133390536189</v>
      </c>
      <c r="Q16" s="109">
        <v>15</v>
      </c>
      <c r="R16" s="122">
        <f t="shared" si="0"/>
        <v>27227761876.830929</v>
      </c>
      <c r="S16" s="113">
        <f t="shared" si="6"/>
        <v>79183546934.519852</v>
      </c>
      <c r="T16" s="123">
        <f t="shared" si="7"/>
        <v>4.724731371010046</v>
      </c>
      <c r="U16" s="112">
        <f t="shared" si="12"/>
        <v>33.779060926975504</v>
      </c>
      <c r="V16" s="112">
        <f t="shared" si="13"/>
        <v>157.08347620735242</v>
      </c>
    </row>
    <row r="17" spans="1:22" x14ac:dyDescent="0.2">
      <c r="A17" s="109">
        <v>16</v>
      </c>
      <c r="B17" s="125">
        <v>51656.52</v>
      </c>
      <c r="C17" s="110">
        <f t="shared" si="1"/>
        <v>57776829248.80056</v>
      </c>
      <c r="D17" s="111">
        <f>WID!Q17</f>
        <v>4.6743303333333333E-2</v>
      </c>
      <c r="E17" s="110">
        <f t="shared" si="2"/>
        <v>22338253477.286407</v>
      </c>
      <c r="F17" s="110">
        <f t="shared" si="3"/>
        <v>80115082726.086975</v>
      </c>
      <c r="G17" s="112">
        <f t="shared" si="4"/>
        <v>6.2387126313709764</v>
      </c>
      <c r="H17" s="112">
        <f t="shared" si="8"/>
        <v>53.709040729448603</v>
      </c>
      <c r="I17" s="112">
        <f t="shared" si="9"/>
        <v>252.94842206881555</v>
      </c>
      <c r="J17" s="112">
        <f t="shared" si="5"/>
        <v>5.7068666302526943</v>
      </c>
      <c r="K17" s="112">
        <f t="shared" si="10"/>
        <v>42.763480398411147</v>
      </c>
      <c r="L17" s="112">
        <f t="shared" si="11"/>
        <v>199.55023541642396</v>
      </c>
      <c r="Q17" s="109">
        <v>16</v>
      </c>
      <c r="R17" s="122">
        <f t="shared" si="0"/>
        <v>35061336594.543907</v>
      </c>
      <c r="S17" s="113">
        <f t="shared" si="6"/>
        <v>92838165843.344467</v>
      </c>
      <c r="T17" s="123">
        <f t="shared" si="7"/>
        <v>5.5394764640918233</v>
      </c>
      <c r="U17" s="112">
        <f t="shared" si="12"/>
        <v>39.318537391067323</v>
      </c>
      <c r="V17" s="112">
        <f t="shared" si="13"/>
        <v>182.74399579510708</v>
      </c>
    </row>
    <row r="18" spans="1:22" x14ac:dyDescent="0.2">
      <c r="A18" s="109">
        <v>17</v>
      </c>
      <c r="B18" s="125">
        <v>58892.33</v>
      </c>
      <c r="C18" s="110">
        <f t="shared" si="1"/>
        <v>65869944287.26548</v>
      </c>
      <c r="D18" s="111">
        <f>WID!Q18</f>
        <v>6.080454666666666E-2</v>
      </c>
      <c r="E18" s="110">
        <f t="shared" si="2"/>
        <v>29058010006.812885</v>
      </c>
      <c r="F18" s="110">
        <f t="shared" si="3"/>
        <v>94927954294.078369</v>
      </c>
      <c r="G18" s="112">
        <f t="shared" si="4"/>
        <v>7.1126030762790045</v>
      </c>
      <c r="H18" s="112">
        <f t="shared" si="8"/>
        <v>60.821643805727604</v>
      </c>
      <c r="I18" s="112">
        <f t="shared" si="9"/>
        <v>286.32671133794054</v>
      </c>
      <c r="J18" s="112">
        <f t="shared" si="5"/>
        <v>6.762037261962754</v>
      </c>
      <c r="K18" s="112">
        <f t="shared" si="10"/>
        <v>49.5255176603739</v>
      </c>
      <c r="L18" s="112">
        <f t="shared" si="11"/>
        <v>230.72249514696261</v>
      </c>
      <c r="Q18" s="109">
        <v>17</v>
      </c>
      <c r="R18" s="122">
        <f t="shared" si="0"/>
        <v>45608429980.99305</v>
      </c>
      <c r="S18" s="113">
        <f t="shared" si="6"/>
        <v>111478374268.25853</v>
      </c>
      <c r="T18" s="123">
        <f t="shared" si="7"/>
        <v>6.6517021841670543</v>
      </c>
      <c r="U18" s="112">
        <f t="shared" si="12"/>
        <v>45.97023957523438</v>
      </c>
      <c r="V18" s="112">
        <f t="shared" si="13"/>
        <v>213.22194241575426</v>
      </c>
    </row>
    <row r="19" spans="1:22" x14ac:dyDescent="0.2">
      <c r="A19" s="109">
        <v>18</v>
      </c>
      <c r="B19" s="125">
        <v>69527.839999999997</v>
      </c>
      <c r="C19" s="110">
        <f t="shared" si="1"/>
        <v>77765558727.493179</v>
      </c>
      <c r="D19" s="111">
        <f>WID!Q19</f>
        <v>8.4508796666666663E-2</v>
      </c>
      <c r="E19" s="110">
        <f t="shared" si="2"/>
        <v>40386082847.813065</v>
      </c>
      <c r="F19" s="110">
        <f t="shared" si="3"/>
        <v>118151641575.30624</v>
      </c>
      <c r="G19" s="112">
        <f t="shared" si="4"/>
        <v>8.3970854722683654</v>
      </c>
      <c r="H19" s="112">
        <f t="shared" si="8"/>
        <v>69.218729277995976</v>
      </c>
      <c r="I19" s="112">
        <f t="shared" si="9"/>
        <v>325.10093270930895</v>
      </c>
      <c r="J19" s="112">
        <f t="shared" si="5"/>
        <v>8.4163385678703833</v>
      </c>
      <c r="K19" s="112">
        <f t="shared" si="10"/>
        <v>57.941856228244283</v>
      </c>
      <c r="L19" s="112">
        <f t="shared" si="11"/>
        <v>268.66843472154545</v>
      </c>
      <c r="Q19" s="109">
        <v>18</v>
      </c>
      <c r="R19" s="122">
        <f t="shared" si="0"/>
        <v>63388574487.351593</v>
      </c>
      <c r="S19" s="113">
        <f t="shared" si="6"/>
        <v>141154133214.84479</v>
      </c>
      <c r="T19" s="123">
        <f t="shared" si="7"/>
        <v>8.422398176977449</v>
      </c>
      <c r="U19" s="112">
        <f t="shared" si="12"/>
        <v>54.392637752211826</v>
      </c>
      <c r="V19" s="112">
        <f t="shared" si="13"/>
        <v>250.9071933186155</v>
      </c>
    </row>
    <row r="20" spans="1:22" x14ac:dyDescent="0.2">
      <c r="A20" s="109">
        <v>19</v>
      </c>
      <c r="B20" s="125">
        <v>86426.880000000005</v>
      </c>
      <c r="C20" s="110">
        <f t="shared" si="1"/>
        <v>96666811629.327271</v>
      </c>
      <c r="D20" s="111">
        <f>WID!Q20</f>
        <v>0.15010710666666666</v>
      </c>
      <c r="E20" s="110">
        <f t="shared" si="2"/>
        <v>71734994284.64444</v>
      </c>
      <c r="F20" s="110">
        <f t="shared" si="3"/>
        <v>168401805913.97171</v>
      </c>
      <c r="G20" s="112">
        <f t="shared" si="4"/>
        <v>10.438033145592922</v>
      </c>
      <c r="H20" s="112">
        <f t="shared" si="8"/>
        <v>79.656762423588901</v>
      </c>
      <c r="I20" s="112">
        <f t="shared" si="9"/>
        <v>372.18872925396221</v>
      </c>
      <c r="J20" s="112">
        <f t="shared" si="5"/>
        <v>11.995826677612618</v>
      </c>
      <c r="K20" s="112">
        <f t="shared" si="10"/>
        <v>69.937682905856903</v>
      </c>
      <c r="L20" s="112">
        <f t="shared" si="11"/>
        <v>319.69884783525293</v>
      </c>
      <c r="Q20" s="109">
        <v>19</v>
      </c>
      <c r="R20" s="122">
        <f t="shared" si="0"/>
        <v>112592722738.10426</v>
      </c>
      <c r="S20" s="113">
        <f t="shared" si="6"/>
        <v>209259534367.43152</v>
      </c>
      <c r="T20" s="123">
        <f t="shared" si="7"/>
        <v>12.486117697232626</v>
      </c>
      <c r="U20" s="112">
        <f t="shared" si="12"/>
        <v>66.878755449444455</v>
      </c>
      <c r="V20" s="112">
        <f t="shared" si="13"/>
        <v>303.17848300414073</v>
      </c>
    </row>
    <row r="21" spans="1:22" x14ac:dyDescent="0.2">
      <c r="A21" s="109">
        <v>20</v>
      </c>
      <c r="B21" s="125">
        <v>168441.94</v>
      </c>
      <c r="C21" s="110">
        <f t="shared" si="1"/>
        <v>188399087002.31277</v>
      </c>
      <c r="D21" s="111">
        <f>WID!Q21</f>
        <v>0.48886923333333332</v>
      </c>
      <c r="E21" s="110">
        <f t="shared" si="2"/>
        <v>233626724529.31061</v>
      </c>
      <c r="F21" s="110">
        <f t="shared" si="3"/>
        <v>422025811531.62341</v>
      </c>
      <c r="G21" s="112">
        <f t="shared" si="4"/>
        <v>20.343237576411113</v>
      </c>
      <c r="H21" s="112">
        <f t="shared" si="8"/>
        <v>100.00000000000001</v>
      </c>
      <c r="I21" s="112">
        <f t="shared" si="9"/>
        <v>449.14190605897232</v>
      </c>
      <c r="J21" s="112">
        <f t="shared" si="5"/>
        <v>30.062317094143115</v>
      </c>
      <c r="K21" s="112">
        <f t="shared" si="10"/>
        <v>100.00000000000001</v>
      </c>
      <c r="L21" s="112">
        <f t="shared" si="11"/>
        <v>424.84420726464231</v>
      </c>
      <c r="Q21" s="109">
        <v>20</v>
      </c>
      <c r="R21" s="122">
        <f t="shared" si="0"/>
        <v>366692285703.17035</v>
      </c>
      <c r="S21" s="113">
        <f t="shared" si="6"/>
        <v>555091372705.48315</v>
      </c>
      <c r="T21" s="123">
        <f t="shared" si="7"/>
        <v>33.121244550555552</v>
      </c>
      <c r="U21" s="112">
        <f t="shared" si="12"/>
        <v>100</v>
      </c>
      <c r="V21" s="112">
        <f t="shared" si="13"/>
        <v>417.19688862361113</v>
      </c>
    </row>
    <row r="22" spans="1:22" x14ac:dyDescent="0.2">
      <c r="A22" s="109"/>
      <c r="B22" s="109"/>
      <c r="C22" s="114">
        <f>SUM(C2:C21)</f>
        <v>926101788344.49573</v>
      </c>
      <c r="D22" s="115">
        <f>SUM(D2:D21)</f>
        <v>0.99967096566666669</v>
      </c>
      <c r="E22" s="114">
        <f>SUM(E2:E21)</f>
        <v>477734816166.08777</v>
      </c>
      <c r="F22" s="116">
        <f>SUM(F2:F21)</f>
        <v>1403836604510.5835</v>
      </c>
      <c r="G22" s="116">
        <f>SUM(G2:G21)</f>
        <v>100.00000000000001</v>
      </c>
      <c r="H22" s="108" t="s">
        <v>91</v>
      </c>
      <c r="I22" s="110">
        <f>SUM(I2:I21)</f>
        <v>3037.9821196064004</v>
      </c>
      <c r="J22" s="116">
        <f>SUM(J2:J21)</f>
        <v>100.00000000000001</v>
      </c>
      <c r="K22" s="108" t="s">
        <v>91</v>
      </c>
      <c r="L22" s="110">
        <f>SUM(L2:L21)</f>
        <v>2435.8633091565298</v>
      </c>
      <c r="Q22" s="109"/>
      <c r="R22" s="126">
        <f>SUM(R2:R21)</f>
        <v>749835756388.17163</v>
      </c>
      <c r="S22" s="126">
        <f>SUM(S2:S21)</f>
        <v>1675937544732.6672</v>
      </c>
      <c r="T22" s="108"/>
      <c r="U22" s="108" t="s">
        <v>91</v>
      </c>
      <c r="V22" s="114">
        <f>SUM(V2:V21)</f>
        <v>2246.3558812208739</v>
      </c>
    </row>
    <row r="23" spans="1:22" x14ac:dyDescent="0.2">
      <c r="A23" s="109"/>
      <c r="B23" s="109"/>
      <c r="C23" s="108"/>
      <c r="D23" s="108"/>
      <c r="E23" s="108"/>
      <c r="F23" s="108"/>
      <c r="G23" s="108"/>
      <c r="H23" s="108" t="s">
        <v>92</v>
      </c>
      <c r="I23" s="110">
        <f>5000-I22</f>
        <v>1962.0178803935996</v>
      </c>
      <c r="J23" s="108"/>
      <c r="K23" s="108" t="s">
        <v>92</v>
      </c>
      <c r="L23" s="110">
        <f>5000-L22</f>
        <v>2564.1366908434702</v>
      </c>
      <c r="Q23" s="109"/>
      <c r="R23" s="108"/>
      <c r="S23" s="108"/>
      <c r="T23" s="108"/>
      <c r="U23" s="108" t="s">
        <v>92</v>
      </c>
      <c r="V23" s="114">
        <f>5000-V22</f>
        <v>2753.6441187791261</v>
      </c>
    </row>
    <row r="24" spans="1:22" x14ac:dyDescent="0.2">
      <c r="A24" s="109"/>
      <c r="B24" s="109"/>
      <c r="C24" s="108"/>
      <c r="D24" s="108"/>
      <c r="E24" s="108"/>
      <c r="F24" s="108"/>
      <c r="G24" s="108"/>
      <c r="H24" s="108" t="s">
        <v>100</v>
      </c>
      <c r="I24" s="117">
        <f>I23/(I23+I22)</f>
        <v>0.39240357607871995</v>
      </c>
      <c r="J24" s="108"/>
      <c r="K24" s="108" t="s">
        <v>100</v>
      </c>
      <c r="L24" s="117">
        <f>L23/(L23+L22)</f>
        <v>0.51282733816869408</v>
      </c>
      <c r="Q24" s="109"/>
      <c r="R24" s="108"/>
      <c r="S24" s="108"/>
      <c r="T24" s="108"/>
      <c r="U24" s="108" t="s">
        <v>100</v>
      </c>
      <c r="V24" s="133">
        <f>V23/(V23+V22)</f>
        <v>0.55072882375582521</v>
      </c>
    </row>
    <row r="25" spans="1:22" x14ac:dyDescent="0.2">
      <c r="R25" s="77"/>
      <c r="S25" s="77"/>
      <c r="T25" s="77"/>
      <c r="U25" s="77"/>
      <c r="V25" s="77"/>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N5" sqref="N5"/>
    </sheetView>
  </sheetViews>
  <sheetFormatPr defaultColWidth="11.42578125" defaultRowHeight="12.75" x14ac:dyDescent="0.2"/>
  <cols>
    <col min="1" max="1" width="12.42578125" bestFit="1" customWidth="1"/>
    <col min="2" max="2" width="16.7109375" bestFit="1" customWidth="1"/>
    <col min="3" max="3" width="19.85546875" bestFit="1" customWidth="1"/>
    <col min="4" max="4" width="8.140625" bestFit="1" customWidth="1"/>
    <col min="5" max="5" width="18.28515625" bestFit="1" customWidth="1"/>
    <col min="6" max="6" width="19.85546875"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4" width="18.7109375" bestFit="1" customWidth="1"/>
    <col min="15" max="15" width="19.85546875" bestFit="1" customWidth="1"/>
    <col min="17" max="17" width="7.85546875" bestFit="1" customWidth="1"/>
    <col min="18" max="18" width="15.7109375" bestFit="1" customWidth="1"/>
    <col min="19" max="19" width="18.2851562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Gelir'!B51</f>
        <v>46131.47</v>
      </c>
      <c r="Q1" s="108" t="s">
        <v>95</v>
      </c>
      <c r="R1" s="108" t="s">
        <v>115</v>
      </c>
      <c r="S1" s="108" t="s">
        <v>116</v>
      </c>
      <c r="T1" s="108" t="s">
        <v>106</v>
      </c>
      <c r="U1" s="108" t="s">
        <v>101</v>
      </c>
      <c r="V1" s="108" t="s">
        <v>117</v>
      </c>
    </row>
    <row r="2" spans="1:22" x14ac:dyDescent="0.2">
      <c r="A2" s="109">
        <v>1</v>
      </c>
      <c r="B2" s="125">
        <v>8486.26</v>
      </c>
      <c r="C2" s="110">
        <f>B2*$O$2/20</f>
        <v>9731749240.9836216</v>
      </c>
      <c r="D2" s="111">
        <f>WID!R2</f>
        <v>-1.2354626666666666E-3</v>
      </c>
      <c r="E2" s="110">
        <f>D2*$O$5</f>
        <v>-610089420.23669314</v>
      </c>
      <c r="F2" s="110">
        <f>E2+C2</f>
        <v>9121659820.7469292</v>
      </c>
      <c r="G2" s="112">
        <f>C2*100/$C$22</f>
        <v>0.91972053533985088</v>
      </c>
      <c r="H2" s="112">
        <f>G2</f>
        <v>0.91972053533985088</v>
      </c>
      <c r="I2" s="112">
        <f>H2*5/2</f>
        <v>2.2993013383496272</v>
      </c>
      <c r="J2" s="112">
        <f>F2*100/$F$22</f>
        <v>0.58782205035463153</v>
      </c>
      <c r="K2" s="112">
        <f>J2</f>
        <v>0.58782205035463153</v>
      </c>
      <c r="L2" s="112">
        <f>K2*5/2</f>
        <v>1.4695551258865789</v>
      </c>
      <c r="N2" s="77" t="s">
        <v>135</v>
      </c>
      <c r="O2" s="72">
        <f>Nufus!F15</f>
        <v>22935307.758620691</v>
      </c>
      <c r="Q2" s="109">
        <v>1</v>
      </c>
      <c r="R2" s="122">
        <f t="shared" ref="R2:R21" si="0">D2*$O$12</f>
        <v>-963912977.32339108</v>
      </c>
      <c r="S2" s="113">
        <f>C2+R2</f>
        <v>8767836263.6602306</v>
      </c>
      <c r="T2" s="123">
        <f>S2*100/$S$22</f>
        <v>0.47701380789849096</v>
      </c>
      <c r="U2" s="112">
        <f>T2</f>
        <v>0.47701380789849096</v>
      </c>
      <c r="V2" s="112">
        <f>U2*5/2</f>
        <v>1.1925345197462274</v>
      </c>
    </row>
    <row r="3" spans="1:22" x14ac:dyDescent="0.2">
      <c r="A3" s="109">
        <v>2</v>
      </c>
      <c r="B3" s="125">
        <v>13873.31</v>
      </c>
      <c r="C3" s="110">
        <f t="shared" ref="C3:C21" si="1">B3*$O$2/20</f>
        <v>15909431724.0375</v>
      </c>
      <c r="D3" s="111">
        <f>WID!R3</f>
        <v>5.9737333333333338E-4</v>
      </c>
      <c r="E3" s="110">
        <f t="shared" ref="E3:E21" si="2">D3*$O$5</f>
        <v>294991633.84798968</v>
      </c>
      <c r="F3" s="110">
        <f t="shared" ref="F3:F21" si="3">E3+C3</f>
        <v>16204423357.88549</v>
      </c>
      <c r="G3" s="112">
        <f t="shared" ref="G3:G21" si="4">C3*100/$C$22</f>
        <v>1.5035561130740402</v>
      </c>
      <c r="H3" s="112">
        <f>G3+H2</f>
        <v>2.423276648413891</v>
      </c>
      <c r="I3" s="112">
        <f>(H3+H2)*5/2</f>
        <v>8.3574929593843557</v>
      </c>
      <c r="J3" s="112">
        <f t="shared" ref="J3:J21" si="5">F3*100/$F$22</f>
        <v>1.0442526415402706</v>
      </c>
      <c r="K3" s="112">
        <f>J3+K2</f>
        <v>1.6320746918949021</v>
      </c>
      <c r="L3" s="112">
        <f>(K3+K2)*5/2</f>
        <v>5.549741855623834</v>
      </c>
      <c r="N3" s="77" t="s">
        <v>102</v>
      </c>
      <c r="O3" s="72">
        <f>O2*O1</f>
        <v>1058039461807.5776</v>
      </c>
      <c r="Q3" s="109">
        <v>2</v>
      </c>
      <c r="R3" s="122">
        <f t="shared" si="0"/>
        <v>466073094.59257793</v>
      </c>
      <c r="S3" s="113">
        <f t="shared" ref="S3:S21" si="6">C3+R3</f>
        <v>16375504818.630077</v>
      </c>
      <c r="T3" s="123">
        <f t="shared" ref="T3:T21" si="7">S3*100/$S$22</f>
        <v>0.89090873448107588</v>
      </c>
      <c r="U3" s="112">
        <f>T3+U2</f>
        <v>1.3679225423795669</v>
      </c>
      <c r="V3" s="112">
        <f>(U3+U2)*5/2</f>
        <v>4.6123408756951445</v>
      </c>
    </row>
    <row r="4" spans="1:22" x14ac:dyDescent="0.2">
      <c r="A4" s="109">
        <v>3</v>
      </c>
      <c r="B4" s="125">
        <v>16803.97</v>
      </c>
      <c r="C4" s="110">
        <f t="shared" si="1"/>
        <v>19270211175.831467</v>
      </c>
      <c r="D4" s="111">
        <f>WID!R4</f>
        <v>1.3425400000000001E-3</v>
      </c>
      <c r="E4" s="110">
        <f t="shared" si="2"/>
        <v>662965763.63125241</v>
      </c>
      <c r="F4" s="110">
        <f t="shared" si="3"/>
        <v>19933176939.462719</v>
      </c>
      <c r="G4" s="112">
        <f t="shared" si="4"/>
        <v>1.8211740253344575</v>
      </c>
      <c r="H4" s="112">
        <f t="shared" ref="H4:H21" si="8">G4+H3</f>
        <v>4.2444506737483483</v>
      </c>
      <c r="I4" s="112">
        <f t="shared" ref="I4:I21" si="9">(H4+H3)*5/2</f>
        <v>16.669318305405596</v>
      </c>
      <c r="J4" s="112">
        <f t="shared" si="5"/>
        <v>1.284542634662424</v>
      </c>
      <c r="K4" s="112">
        <f t="shared" ref="K4:K21" si="10">J4+K3</f>
        <v>2.9166173265573261</v>
      </c>
      <c r="L4" s="112">
        <f t="shared" ref="L4:L21" si="11">(K4+K3)*5/2</f>
        <v>11.371730046130571</v>
      </c>
      <c r="N4" s="77" t="s">
        <v>141</v>
      </c>
      <c r="O4" s="72">
        <f>GSYH!F23*1000</f>
        <v>1551853995178.0935</v>
      </c>
      <c r="Q4" s="109">
        <v>3</v>
      </c>
      <c r="R4" s="122">
        <f t="shared" si="0"/>
        <v>1047455146.5543373</v>
      </c>
      <c r="S4" s="113">
        <f t="shared" si="6"/>
        <v>20317666322.385803</v>
      </c>
      <c r="T4" s="123">
        <f t="shared" si="7"/>
        <v>1.1053818854055821</v>
      </c>
      <c r="U4" s="112">
        <f t="shared" ref="U4:U21" si="12">T4+U3</f>
        <v>2.4733044277851493</v>
      </c>
      <c r="V4" s="112">
        <f t="shared" ref="V4:V21" si="13">(U4+U3)*5/2</f>
        <v>9.6030674254117905</v>
      </c>
    </row>
    <row r="5" spans="1:22" x14ac:dyDescent="0.2">
      <c r="A5" s="109">
        <v>4</v>
      </c>
      <c r="B5" s="125">
        <v>18981.919999999998</v>
      </c>
      <c r="C5" s="110">
        <f t="shared" si="1"/>
        <v>21767808852.475861</v>
      </c>
      <c r="D5" s="111">
        <f>WID!R5</f>
        <v>1.8486333333333333E-3</v>
      </c>
      <c r="E5" s="110">
        <f t="shared" si="2"/>
        <v>912882006.87318134</v>
      </c>
      <c r="F5" s="110">
        <f t="shared" si="3"/>
        <v>22680690859.349041</v>
      </c>
      <c r="G5" s="112">
        <f t="shared" si="4"/>
        <v>2.0572150304348695</v>
      </c>
      <c r="H5" s="112">
        <f t="shared" si="8"/>
        <v>6.3016657041832183</v>
      </c>
      <c r="I5" s="112">
        <f t="shared" si="9"/>
        <v>26.365290944828917</v>
      </c>
      <c r="J5" s="112">
        <f t="shared" si="5"/>
        <v>1.4615991460324371</v>
      </c>
      <c r="K5" s="112">
        <f t="shared" si="10"/>
        <v>4.378216472589763</v>
      </c>
      <c r="L5" s="112">
        <f t="shared" si="11"/>
        <v>18.23708449786772</v>
      </c>
      <c r="N5" s="77" t="s">
        <v>87</v>
      </c>
      <c r="O5" s="72">
        <f>O4-O3</f>
        <v>493814533370.51587</v>
      </c>
      <c r="Q5" s="109">
        <v>4</v>
      </c>
      <c r="R5" s="122">
        <f t="shared" si="0"/>
        <v>1442311215.3767481</v>
      </c>
      <c r="S5" s="113">
        <f t="shared" si="6"/>
        <v>23210120067.852608</v>
      </c>
      <c r="T5" s="123">
        <f t="shared" si="7"/>
        <v>1.2627457245335936</v>
      </c>
      <c r="U5" s="112">
        <f t="shared" si="12"/>
        <v>3.736050152318743</v>
      </c>
      <c r="V5" s="112">
        <f t="shared" si="13"/>
        <v>15.52338645025973</v>
      </c>
    </row>
    <row r="6" spans="1:22" x14ac:dyDescent="0.2">
      <c r="A6" s="109">
        <v>5</v>
      </c>
      <c r="B6" s="125">
        <v>21134.28</v>
      </c>
      <c r="C6" s="110">
        <f t="shared" si="1"/>
        <v>24236060802.843102</v>
      </c>
      <c r="D6" s="111">
        <f>WID!R6</f>
        <v>2.7413333333333335E-3</v>
      </c>
      <c r="E6" s="110">
        <f t="shared" si="2"/>
        <v>1353710240.813041</v>
      </c>
      <c r="F6" s="110">
        <f t="shared" si="3"/>
        <v>25589771043.656143</v>
      </c>
      <c r="G6" s="112">
        <f t="shared" si="4"/>
        <v>2.2904826526199171</v>
      </c>
      <c r="H6" s="112">
        <f t="shared" si="8"/>
        <v>8.5921483568031363</v>
      </c>
      <c r="I6" s="112">
        <f t="shared" si="9"/>
        <v>37.234535152465888</v>
      </c>
      <c r="J6" s="112">
        <f t="shared" si="5"/>
        <v>1.6490673823172455</v>
      </c>
      <c r="K6" s="112">
        <f t="shared" si="10"/>
        <v>6.027283854907008</v>
      </c>
      <c r="L6" s="112">
        <f t="shared" si="11"/>
        <v>26.013750818741926</v>
      </c>
      <c r="N6" s="77" t="s">
        <v>129</v>
      </c>
      <c r="O6" s="73">
        <f>O3/O4</f>
        <v>0.68179059698599753</v>
      </c>
      <c r="Q6" s="109">
        <v>5</v>
      </c>
      <c r="R6" s="122">
        <f t="shared" si="0"/>
        <v>2138799371.6544433</v>
      </c>
      <c r="S6" s="113">
        <f t="shared" si="6"/>
        <v>26374860174.497543</v>
      </c>
      <c r="T6" s="123">
        <f t="shared" si="7"/>
        <v>1.4349232930788309</v>
      </c>
      <c r="U6" s="112">
        <f t="shared" si="12"/>
        <v>5.170973445397574</v>
      </c>
      <c r="V6" s="112">
        <f t="shared" si="13"/>
        <v>22.267558994290795</v>
      </c>
    </row>
    <row r="7" spans="1:22" x14ac:dyDescent="0.2">
      <c r="A7" s="109">
        <v>6</v>
      </c>
      <c r="B7" s="125">
        <v>23240.33</v>
      </c>
      <c r="C7" s="110">
        <f t="shared" si="1"/>
        <v>26651206048.095261</v>
      </c>
      <c r="D7" s="111">
        <f>WID!R7</f>
        <v>3.6524333333333332E-3</v>
      </c>
      <c r="E7" s="110">
        <f t="shared" si="2"/>
        <v>1803624662.1669178</v>
      </c>
      <c r="F7" s="110">
        <f t="shared" si="3"/>
        <v>28454830710.262177</v>
      </c>
      <c r="G7" s="112">
        <f t="shared" si="4"/>
        <v>2.5187313079112346</v>
      </c>
      <c r="H7" s="112">
        <f t="shared" si="8"/>
        <v>11.110879664714371</v>
      </c>
      <c r="I7" s="112">
        <f t="shared" si="9"/>
        <v>49.257570053793771</v>
      </c>
      <c r="J7" s="112">
        <f t="shared" si="5"/>
        <v>1.8336988288640879</v>
      </c>
      <c r="K7" s="112">
        <f t="shared" si="10"/>
        <v>7.8609826837710957</v>
      </c>
      <c r="L7" s="112">
        <f t="shared" si="11"/>
        <v>34.720666346695253</v>
      </c>
      <c r="N7" s="77" t="s">
        <v>111</v>
      </c>
      <c r="O7" s="72">
        <f>GSYH!B23*1000</f>
        <v>2626559709633.311</v>
      </c>
      <c r="Q7" s="109">
        <v>6</v>
      </c>
      <c r="R7" s="122">
        <f t="shared" si="0"/>
        <v>2849643282.4695077</v>
      </c>
      <c r="S7" s="113">
        <f t="shared" si="6"/>
        <v>29500849330.56477</v>
      </c>
      <c r="T7" s="123">
        <f t="shared" si="7"/>
        <v>1.604992617589976</v>
      </c>
      <c r="U7" s="112">
        <f t="shared" si="12"/>
        <v>6.7759660629875498</v>
      </c>
      <c r="V7" s="112">
        <f t="shared" si="13"/>
        <v>29.867348770962813</v>
      </c>
    </row>
    <row r="8" spans="1:22" x14ac:dyDescent="0.2">
      <c r="A8" s="109">
        <v>7</v>
      </c>
      <c r="B8" s="125">
        <v>25438.21</v>
      </c>
      <c r="C8" s="110">
        <f t="shared" si="1"/>
        <v>29171658758.92112</v>
      </c>
      <c r="D8" s="111">
        <f>WID!R8</f>
        <v>5.2501200000000005E-3</v>
      </c>
      <c r="E8" s="110">
        <f t="shared" si="2"/>
        <v>2592585557.9392128</v>
      </c>
      <c r="F8" s="110">
        <f t="shared" si="3"/>
        <v>31764244316.860332</v>
      </c>
      <c r="G8" s="112">
        <f t="shared" si="4"/>
        <v>2.756932278681957</v>
      </c>
      <c r="H8" s="112">
        <f t="shared" si="8"/>
        <v>13.867811943396328</v>
      </c>
      <c r="I8" s="112">
        <f t="shared" si="9"/>
        <v>62.446729020276749</v>
      </c>
      <c r="J8" s="112">
        <f t="shared" si="5"/>
        <v>2.0469655292158611</v>
      </c>
      <c r="K8" s="112">
        <f t="shared" si="10"/>
        <v>9.9079482129869572</v>
      </c>
      <c r="L8" s="112">
        <f t="shared" si="11"/>
        <v>44.422327241895132</v>
      </c>
      <c r="N8" s="77" t="s">
        <v>112</v>
      </c>
      <c r="O8" s="72">
        <f>GSYH!V23*1000</f>
        <v>392797734499.64532</v>
      </c>
      <c r="Q8" s="109">
        <v>7</v>
      </c>
      <c r="R8" s="122">
        <f t="shared" si="0"/>
        <v>4096164891.9420328</v>
      </c>
      <c r="S8" s="113">
        <f t="shared" si="6"/>
        <v>33267823650.863152</v>
      </c>
      <c r="T8" s="123">
        <f t="shared" si="7"/>
        <v>1.8099347162727386</v>
      </c>
      <c r="U8" s="112">
        <f t="shared" si="12"/>
        <v>8.5859007792602888</v>
      </c>
      <c r="V8" s="112">
        <f t="shared" si="13"/>
        <v>38.404667105619595</v>
      </c>
    </row>
    <row r="9" spans="1:22" x14ac:dyDescent="0.2">
      <c r="A9" s="109">
        <v>8</v>
      </c>
      <c r="B9" s="125">
        <v>27834.720000000001</v>
      </c>
      <c r="C9" s="110">
        <f t="shared" si="1"/>
        <v>31919893478.751728</v>
      </c>
      <c r="D9" s="111">
        <f>WID!R9</f>
        <v>7.6183466666666661E-3</v>
      </c>
      <c r="E9" s="110">
        <f t="shared" si="2"/>
        <v>3762050304.2548246</v>
      </c>
      <c r="F9" s="110">
        <f t="shared" si="3"/>
        <v>35681943783.006554</v>
      </c>
      <c r="G9" s="112">
        <f t="shared" si="4"/>
        <v>3.0166602931603386</v>
      </c>
      <c r="H9" s="112">
        <f t="shared" si="8"/>
        <v>16.884472236556668</v>
      </c>
      <c r="I9" s="112">
        <f t="shared" si="9"/>
        <v>76.880710449882486</v>
      </c>
      <c r="J9" s="112">
        <f t="shared" si="5"/>
        <v>2.2994316568854569</v>
      </c>
      <c r="K9" s="112">
        <f t="shared" si="10"/>
        <v>12.207379869872414</v>
      </c>
      <c r="L9" s="112">
        <f t="shared" si="11"/>
        <v>55.288320207148431</v>
      </c>
      <c r="N9" s="77" t="s">
        <v>113</v>
      </c>
      <c r="O9" s="72">
        <f>GSYH!J23*1000</f>
        <v>8541826468.788909</v>
      </c>
      <c r="Q9" s="109">
        <v>8</v>
      </c>
      <c r="R9" s="122">
        <f t="shared" si="0"/>
        <v>5943864930.8289347</v>
      </c>
      <c r="S9" s="113">
        <f t="shared" si="6"/>
        <v>37863758409.580666</v>
      </c>
      <c r="T9" s="123">
        <f t="shared" si="7"/>
        <v>2.0599763769724633</v>
      </c>
      <c r="U9" s="112">
        <f t="shared" si="12"/>
        <v>10.645877156232752</v>
      </c>
      <c r="V9" s="112">
        <f t="shared" si="13"/>
        <v>48.079444838732606</v>
      </c>
    </row>
    <row r="10" spans="1:22" x14ac:dyDescent="0.2">
      <c r="A10" s="109">
        <v>9</v>
      </c>
      <c r="B10" s="125">
        <v>30462.98</v>
      </c>
      <c r="C10" s="110">
        <f t="shared" si="1"/>
        <v>34933891077.235344</v>
      </c>
      <c r="D10" s="111">
        <f>WID!R10</f>
        <v>1.0143733333333332E-2</v>
      </c>
      <c r="E10" s="110">
        <f t="shared" si="2"/>
        <v>5009122942.6349468</v>
      </c>
      <c r="F10" s="110">
        <f t="shared" si="3"/>
        <v>39943014019.870293</v>
      </c>
      <c r="G10" s="112">
        <f t="shared" si="4"/>
        <v>3.3015048176283974</v>
      </c>
      <c r="H10" s="112">
        <f t="shared" si="8"/>
        <v>20.185977054185066</v>
      </c>
      <c r="I10" s="112">
        <f t="shared" si="9"/>
        <v>92.676123226854344</v>
      </c>
      <c r="J10" s="112">
        <f t="shared" si="5"/>
        <v>2.5740254361493315</v>
      </c>
      <c r="K10" s="112">
        <f t="shared" si="10"/>
        <v>14.781405306021746</v>
      </c>
      <c r="L10" s="112">
        <f t="shared" si="11"/>
        <v>67.471962939735391</v>
      </c>
      <c r="N10" s="77" t="s">
        <v>114</v>
      </c>
      <c r="O10" s="72">
        <f>GSYH!N23*1000</f>
        <v>386976635913.31421</v>
      </c>
      <c r="Q10" s="109">
        <v>9</v>
      </c>
      <c r="R10" s="122">
        <f t="shared" si="0"/>
        <v>7914181838.3621941</v>
      </c>
      <c r="S10" s="113">
        <f t="shared" si="6"/>
        <v>42848072915.597534</v>
      </c>
      <c r="T10" s="123">
        <f t="shared" si="7"/>
        <v>2.3311478234709684</v>
      </c>
      <c r="U10" s="112">
        <f t="shared" si="12"/>
        <v>12.977024979703721</v>
      </c>
      <c r="V10" s="112">
        <f t="shared" si="13"/>
        <v>59.057255339841177</v>
      </c>
    </row>
    <row r="11" spans="1:22" x14ac:dyDescent="0.2">
      <c r="A11" s="109">
        <v>10</v>
      </c>
      <c r="B11" s="125">
        <v>33308.160000000003</v>
      </c>
      <c r="C11" s="110">
        <f t="shared" si="1"/>
        <v>38196645023.668968</v>
      </c>
      <c r="D11" s="111">
        <f>WID!R11</f>
        <v>1.311006E-2</v>
      </c>
      <c r="E11" s="110">
        <f t="shared" si="2"/>
        <v>6473938161.3594656</v>
      </c>
      <c r="F11" s="110">
        <f t="shared" si="3"/>
        <v>44670583185.028435</v>
      </c>
      <c r="G11" s="112">
        <f t="shared" si="4"/>
        <v>3.6098586122020073</v>
      </c>
      <c r="H11" s="112">
        <f t="shared" si="8"/>
        <v>23.795835666387074</v>
      </c>
      <c r="I11" s="112">
        <f t="shared" si="9"/>
        <v>109.95453180143033</v>
      </c>
      <c r="J11" s="112">
        <f t="shared" si="5"/>
        <v>2.8786815463822428</v>
      </c>
      <c r="K11" s="112">
        <f t="shared" si="10"/>
        <v>17.660086852403989</v>
      </c>
      <c r="L11" s="112">
        <f t="shared" si="11"/>
        <v>81.103730396064321</v>
      </c>
      <c r="N11" s="77" t="s">
        <v>137</v>
      </c>
      <c r="O11" s="74">
        <f>O7-O8-O9-O10</f>
        <v>1838243512751.5623</v>
      </c>
      <c r="Q11" s="109">
        <v>10</v>
      </c>
      <c r="R11" s="122">
        <f t="shared" si="0"/>
        <v>10228521920.118694</v>
      </c>
      <c r="S11" s="113">
        <f t="shared" si="6"/>
        <v>48425166943.787659</v>
      </c>
      <c r="T11" s="123">
        <f t="shared" si="7"/>
        <v>2.6345694179664285</v>
      </c>
      <c r="U11" s="112">
        <f t="shared" si="12"/>
        <v>15.611594397670149</v>
      </c>
      <c r="V11" s="112">
        <f t="shared" si="13"/>
        <v>71.471548443434671</v>
      </c>
    </row>
    <row r="12" spans="1:22" x14ac:dyDescent="0.2">
      <c r="A12" s="109">
        <v>11</v>
      </c>
      <c r="B12" s="125">
        <v>36116.93</v>
      </c>
      <c r="C12" s="110">
        <f t="shared" si="1"/>
        <v>41417645242.328018</v>
      </c>
      <c r="D12" s="111">
        <f>WID!R12</f>
        <v>1.5784763333333333E-2</v>
      </c>
      <c r="E12" s="110">
        <f t="shared" si="2"/>
        <v>7794745539.8140287</v>
      </c>
      <c r="F12" s="110">
        <f t="shared" si="3"/>
        <v>49212390782.142044</v>
      </c>
      <c r="G12" s="112">
        <f t="shared" si="4"/>
        <v>3.914266378172707</v>
      </c>
      <c r="H12" s="112">
        <f t="shared" si="8"/>
        <v>27.710102044559783</v>
      </c>
      <c r="I12" s="112">
        <f t="shared" si="9"/>
        <v>128.76484427736713</v>
      </c>
      <c r="J12" s="112">
        <f t="shared" si="5"/>
        <v>3.1713667272063777</v>
      </c>
      <c r="K12" s="112">
        <f t="shared" si="10"/>
        <v>20.831453579610368</v>
      </c>
      <c r="L12" s="112">
        <f t="shared" si="11"/>
        <v>96.228851080035895</v>
      </c>
      <c r="N12" s="77" t="s">
        <v>138</v>
      </c>
      <c r="O12" s="74">
        <f>O11-O3</f>
        <v>780204050943.98462</v>
      </c>
      <c r="Q12" s="109">
        <v>11</v>
      </c>
      <c r="R12" s="122">
        <f t="shared" si="0"/>
        <v>12315336295.85874</v>
      </c>
      <c r="S12" s="113">
        <f t="shared" si="6"/>
        <v>53732981538.18676</v>
      </c>
      <c r="T12" s="123">
        <f t="shared" si="7"/>
        <v>2.9233408748180336</v>
      </c>
      <c r="U12" s="112">
        <f t="shared" si="12"/>
        <v>18.534935272488184</v>
      </c>
      <c r="V12" s="112">
        <f t="shared" si="13"/>
        <v>85.366324175395818</v>
      </c>
    </row>
    <row r="13" spans="1:22" x14ac:dyDescent="0.2">
      <c r="A13" s="109">
        <v>12</v>
      </c>
      <c r="B13" s="125">
        <v>39300.01</v>
      </c>
      <c r="C13" s="110">
        <f t="shared" si="1"/>
        <v>45067891213.343536</v>
      </c>
      <c r="D13" s="111">
        <f>WID!R13</f>
        <v>1.9462960000000001E-2</v>
      </c>
      <c r="E13" s="110">
        <f t="shared" si="2"/>
        <v>9611092510.4090157</v>
      </c>
      <c r="F13" s="110">
        <f t="shared" si="3"/>
        <v>54678983723.752548</v>
      </c>
      <c r="G13" s="112">
        <f t="shared" si="4"/>
        <v>4.2592409655209114</v>
      </c>
      <c r="H13" s="112">
        <f t="shared" si="8"/>
        <v>31.969343010080692</v>
      </c>
      <c r="I13" s="112">
        <f t="shared" si="9"/>
        <v>149.19861263660118</v>
      </c>
      <c r="J13" s="112">
        <f t="shared" si="5"/>
        <v>3.523647335619652</v>
      </c>
      <c r="K13" s="112">
        <f t="shared" si="10"/>
        <v>24.355100915230022</v>
      </c>
      <c r="L13" s="112">
        <f t="shared" si="11"/>
        <v>112.96638623710098</v>
      </c>
      <c r="N13" s="77" t="s">
        <v>139</v>
      </c>
      <c r="O13" s="73">
        <f>O3/O11</f>
        <v>0.57557089388220306</v>
      </c>
      <c r="Q13" s="109">
        <v>12</v>
      </c>
      <c r="R13" s="122">
        <f t="shared" si="0"/>
        <v>15185080235.360737</v>
      </c>
      <c r="S13" s="113">
        <f t="shared" si="6"/>
        <v>60252971448.704269</v>
      </c>
      <c r="T13" s="123">
        <f t="shared" si="7"/>
        <v>3.2780606849456628</v>
      </c>
      <c r="U13" s="112">
        <f t="shared" si="12"/>
        <v>21.812995957433849</v>
      </c>
      <c r="V13" s="112">
        <f t="shared" si="13"/>
        <v>100.86982807480508</v>
      </c>
    </row>
    <row r="14" spans="1:22" x14ac:dyDescent="0.2">
      <c r="A14" s="109">
        <v>13</v>
      </c>
      <c r="B14" s="125">
        <v>42525.66</v>
      </c>
      <c r="C14" s="110">
        <f t="shared" si="1"/>
        <v>48766954986.923279</v>
      </c>
      <c r="D14" s="111">
        <f>WID!R14</f>
        <v>2.3450273333333334E-2</v>
      </c>
      <c r="E14" s="110">
        <f t="shared" si="2"/>
        <v>11580085783.511051</v>
      </c>
      <c r="F14" s="110">
        <f t="shared" si="3"/>
        <v>60347040770.434326</v>
      </c>
      <c r="G14" s="112">
        <f t="shared" si="4"/>
        <v>4.608829187519647</v>
      </c>
      <c r="H14" s="112">
        <f t="shared" si="8"/>
        <v>36.578172197600338</v>
      </c>
      <c r="I14" s="112">
        <f t="shared" si="9"/>
        <v>171.36878801920258</v>
      </c>
      <c r="J14" s="112">
        <f t="shared" si="5"/>
        <v>3.8889107833015535</v>
      </c>
      <c r="K14" s="112">
        <f t="shared" si="10"/>
        <v>28.244011698531576</v>
      </c>
      <c r="L14" s="112">
        <f t="shared" si="11"/>
        <v>131.497781534404</v>
      </c>
      <c r="Q14" s="109">
        <v>13</v>
      </c>
      <c r="R14" s="122">
        <f t="shared" si="0"/>
        <v>18295998250.410366</v>
      </c>
      <c r="S14" s="113">
        <f t="shared" si="6"/>
        <v>67062953237.333649</v>
      </c>
      <c r="T14" s="123">
        <f t="shared" si="7"/>
        <v>3.64855749248497</v>
      </c>
      <c r="U14" s="112">
        <f t="shared" si="12"/>
        <v>25.461553449918817</v>
      </c>
      <c r="V14" s="112">
        <f t="shared" si="13"/>
        <v>118.18637351838166</v>
      </c>
    </row>
    <row r="15" spans="1:22" x14ac:dyDescent="0.2">
      <c r="A15" s="109">
        <v>14</v>
      </c>
      <c r="B15" s="125">
        <v>46463.91</v>
      </c>
      <c r="C15" s="110">
        <f t="shared" si="1"/>
        <v>53283203775.942673</v>
      </c>
      <c r="D15" s="111">
        <f>WID!R15</f>
        <v>2.9086216666666668E-2</v>
      </c>
      <c r="E15" s="110">
        <f t="shared" si="2"/>
        <v>14363196510.763721</v>
      </c>
      <c r="F15" s="110">
        <f t="shared" si="3"/>
        <v>67646400286.70639</v>
      </c>
      <c r="G15" s="112">
        <f t="shared" si="4"/>
        <v>5.0356472909364838</v>
      </c>
      <c r="H15" s="112">
        <f t="shared" si="8"/>
        <v>41.613819488536819</v>
      </c>
      <c r="I15" s="112">
        <f t="shared" si="9"/>
        <v>195.47997921534289</v>
      </c>
      <c r="J15" s="112">
        <f t="shared" si="5"/>
        <v>4.3592993486996532</v>
      </c>
      <c r="K15" s="112">
        <f t="shared" si="10"/>
        <v>32.60331104723123</v>
      </c>
      <c r="L15" s="112">
        <f t="shared" si="11"/>
        <v>152.11830686440703</v>
      </c>
      <c r="Q15" s="109">
        <v>14</v>
      </c>
      <c r="R15" s="122">
        <f t="shared" si="0"/>
        <v>22693184069.967777</v>
      </c>
      <c r="S15" s="113">
        <f t="shared" si="6"/>
        <v>75976387845.910446</v>
      </c>
      <c r="T15" s="123">
        <f t="shared" si="7"/>
        <v>4.1334925729578842</v>
      </c>
      <c r="U15" s="112">
        <f t="shared" si="12"/>
        <v>29.595046022876701</v>
      </c>
      <c r="V15" s="112">
        <f t="shared" si="13"/>
        <v>137.64149868198879</v>
      </c>
    </row>
    <row r="16" spans="1:22" x14ac:dyDescent="0.2">
      <c r="A16" s="109">
        <v>15</v>
      </c>
      <c r="B16" s="125">
        <v>51153.26</v>
      </c>
      <c r="C16" s="110">
        <f t="shared" si="1"/>
        <v>58660788047.837074</v>
      </c>
      <c r="D16" s="111">
        <f>WID!R16</f>
        <v>3.6490140000000004E-2</v>
      </c>
      <c r="E16" s="110">
        <f t="shared" si="2"/>
        <v>18019361456.724796</v>
      </c>
      <c r="F16" s="110">
        <f t="shared" si="3"/>
        <v>76680149504.561874</v>
      </c>
      <c r="G16" s="112">
        <f t="shared" si="4"/>
        <v>5.5438678135690607</v>
      </c>
      <c r="H16" s="112">
        <f t="shared" si="8"/>
        <v>47.157687302105877</v>
      </c>
      <c r="I16" s="112">
        <f t="shared" si="9"/>
        <v>221.92876697660671</v>
      </c>
      <c r="J16" s="112">
        <f t="shared" si="5"/>
        <v>4.9414562249680918</v>
      </c>
      <c r="K16" s="112">
        <f t="shared" si="10"/>
        <v>37.544767272199323</v>
      </c>
      <c r="L16" s="112">
        <f t="shared" si="11"/>
        <v>175.37019579857639</v>
      </c>
      <c r="Q16" s="109">
        <v>15</v>
      </c>
      <c r="R16" s="122">
        <f t="shared" si="0"/>
        <v>28469755047.513134</v>
      </c>
      <c r="S16" s="113">
        <f t="shared" si="6"/>
        <v>87130543095.350204</v>
      </c>
      <c r="T16" s="123">
        <f t="shared" si="7"/>
        <v>4.7403339770884196</v>
      </c>
      <c r="U16" s="112">
        <f t="shared" si="12"/>
        <v>34.33537999996512</v>
      </c>
      <c r="V16" s="112">
        <f t="shared" si="13"/>
        <v>159.82606505710456</v>
      </c>
    </row>
    <row r="17" spans="1:22" x14ac:dyDescent="0.2">
      <c r="A17" s="109">
        <v>16</v>
      </c>
      <c r="B17" s="125">
        <v>57055.01</v>
      </c>
      <c r="C17" s="110">
        <f t="shared" si="1"/>
        <v>65428710676.059059</v>
      </c>
      <c r="D17" s="111">
        <f>WID!R17</f>
        <v>4.6972213333333332E-2</v>
      </c>
      <c r="E17" s="110">
        <f t="shared" si="2"/>
        <v>23195561608.580322</v>
      </c>
      <c r="F17" s="110">
        <f t="shared" si="3"/>
        <v>88624272284.639374</v>
      </c>
      <c r="G17" s="112">
        <f t="shared" si="4"/>
        <v>6.1834853446654412</v>
      </c>
      <c r="H17" s="112">
        <f t="shared" si="8"/>
        <v>53.341172646771319</v>
      </c>
      <c r="I17" s="112">
        <f t="shared" si="9"/>
        <v>251.24714987219301</v>
      </c>
      <c r="J17" s="112">
        <f t="shared" si="5"/>
        <v>5.711164685954933</v>
      </c>
      <c r="K17" s="112">
        <f t="shared" si="10"/>
        <v>43.255931958154257</v>
      </c>
      <c r="L17" s="112">
        <f t="shared" si="11"/>
        <v>202.00174807588397</v>
      </c>
      <c r="Q17" s="109">
        <v>16</v>
      </c>
      <c r="R17" s="122">
        <f t="shared" si="0"/>
        <v>36647911124.47171</v>
      </c>
      <c r="S17" s="113">
        <f t="shared" si="6"/>
        <v>102076621800.53076</v>
      </c>
      <c r="T17" s="123">
        <f t="shared" si="7"/>
        <v>5.5534748366934368</v>
      </c>
      <c r="U17" s="112">
        <f t="shared" si="12"/>
        <v>39.88885483665856</v>
      </c>
      <c r="V17" s="112">
        <f t="shared" si="13"/>
        <v>185.5605870915592</v>
      </c>
    </row>
    <row r="18" spans="1:22" x14ac:dyDescent="0.2">
      <c r="A18" s="109">
        <v>17</v>
      </c>
      <c r="B18" s="125">
        <v>64706.83</v>
      </c>
      <c r="C18" s="110">
        <f t="shared" si="1"/>
        <v>74203553006.737503</v>
      </c>
      <c r="D18" s="111">
        <f>WID!R18</f>
        <v>6.1005816666666671E-2</v>
      </c>
      <c r="E18" s="110">
        <f t="shared" si="2"/>
        <v>30125558890.137241</v>
      </c>
      <c r="F18" s="110">
        <f t="shared" si="3"/>
        <v>104329111896.87474</v>
      </c>
      <c r="G18" s="112">
        <f t="shared" si="4"/>
        <v>7.012771271177729</v>
      </c>
      <c r="H18" s="112">
        <f t="shared" si="8"/>
        <v>60.353943917949046</v>
      </c>
      <c r="I18" s="112">
        <f t="shared" si="9"/>
        <v>284.23779141180091</v>
      </c>
      <c r="J18" s="112">
        <f t="shared" si="5"/>
        <v>6.7232229300431117</v>
      </c>
      <c r="K18" s="112">
        <f t="shared" si="10"/>
        <v>49.979154888197371</v>
      </c>
      <c r="L18" s="112">
        <f t="shared" si="11"/>
        <v>233.08771711587909</v>
      </c>
      <c r="Q18" s="109">
        <v>17</v>
      </c>
      <c r="R18" s="122">
        <f t="shared" si="0"/>
        <v>47596985294.479385</v>
      </c>
      <c r="S18" s="113">
        <f t="shared" si="6"/>
        <v>121800538301.21689</v>
      </c>
      <c r="T18" s="123">
        <f t="shared" si="7"/>
        <v>6.6265537849921881</v>
      </c>
      <c r="U18" s="112">
        <f t="shared" si="12"/>
        <v>46.515408621650749</v>
      </c>
      <c r="V18" s="112">
        <f t="shared" si="13"/>
        <v>216.01065864577328</v>
      </c>
    </row>
    <row r="19" spans="1:22" x14ac:dyDescent="0.2">
      <c r="A19" s="109">
        <v>18</v>
      </c>
      <c r="B19" s="125">
        <v>75643.899999999994</v>
      </c>
      <c r="C19" s="110">
        <f t="shared" si="1"/>
        <v>86745806328.116379</v>
      </c>
      <c r="D19" s="111">
        <f>WID!R19</f>
        <v>8.4717273333333343E-2</v>
      </c>
      <c r="E19" s="110">
        <f t="shared" si="2"/>
        <v>41834620799.522453</v>
      </c>
      <c r="F19" s="110">
        <f t="shared" si="3"/>
        <v>128580427127.63882</v>
      </c>
      <c r="G19" s="112">
        <f t="shared" si="4"/>
        <v>8.1981047249547068</v>
      </c>
      <c r="H19" s="112">
        <f t="shared" si="8"/>
        <v>68.552048642903756</v>
      </c>
      <c r="I19" s="112">
        <f t="shared" si="9"/>
        <v>322.26498140213204</v>
      </c>
      <c r="J19" s="112">
        <f t="shared" si="5"/>
        <v>8.2860369488602412</v>
      </c>
      <c r="K19" s="112">
        <f t="shared" si="10"/>
        <v>58.265191837057614</v>
      </c>
      <c r="L19" s="112">
        <f t="shared" si="11"/>
        <v>270.61086681313748</v>
      </c>
      <c r="Q19" s="109">
        <v>18</v>
      </c>
      <c r="R19" s="122">
        <f t="shared" si="0"/>
        <v>66096759839.595474</v>
      </c>
      <c r="S19" s="113">
        <f t="shared" si="6"/>
        <v>152842566167.71185</v>
      </c>
      <c r="T19" s="123">
        <f t="shared" si="7"/>
        <v>8.3153941638733375</v>
      </c>
      <c r="U19" s="112">
        <f t="shared" si="12"/>
        <v>54.830802785524085</v>
      </c>
      <c r="V19" s="112">
        <f t="shared" si="13"/>
        <v>253.36552851793709</v>
      </c>
    </row>
    <row r="20" spans="1:22" x14ac:dyDescent="0.2">
      <c r="A20" s="109">
        <v>19</v>
      </c>
      <c r="B20" s="125">
        <v>93351.6</v>
      </c>
      <c r="C20" s="110">
        <f t="shared" si="1"/>
        <v>107052383787.98276</v>
      </c>
      <c r="D20" s="111">
        <f>WID!R20</f>
        <v>0.15019315999999999</v>
      </c>
      <c r="E20" s="110">
        <f t="shared" si="2"/>
        <v>74167565220.843231</v>
      </c>
      <c r="F20" s="110">
        <f t="shared" si="3"/>
        <v>181219949008.82599</v>
      </c>
      <c r="G20" s="112">
        <f t="shared" si="4"/>
        <v>10.117222843376423</v>
      </c>
      <c r="H20" s="112">
        <f t="shared" si="8"/>
        <v>78.669271486280181</v>
      </c>
      <c r="I20" s="112">
        <f t="shared" si="9"/>
        <v>368.05330032295984</v>
      </c>
      <c r="J20" s="112">
        <f t="shared" si="5"/>
        <v>11.678256379309596</v>
      </c>
      <c r="K20" s="112">
        <f t="shared" si="10"/>
        <v>69.943448216367216</v>
      </c>
      <c r="L20" s="112">
        <f t="shared" si="11"/>
        <v>320.52160013356206</v>
      </c>
      <c r="Q20" s="109">
        <v>19</v>
      </c>
      <c r="R20" s="122">
        <f t="shared" si="0"/>
        <v>117181311856.07803</v>
      </c>
      <c r="S20" s="113">
        <f t="shared" si="6"/>
        <v>224233695644.06079</v>
      </c>
      <c r="T20" s="123">
        <f t="shared" si="7"/>
        <v>12.19942592468897</v>
      </c>
      <c r="U20" s="112">
        <f t="shared" si="12"/>
        <v>67.030228710213052</v>
      </c>
      <c r="V20" s="112">
        <f t="shared" si="13"/>
        <v>304.65257873934286</v>
      </c>
    </row>
    <row r="21" spans="1:22" x14ac:dyDescent="0.2">
      <c r="A21" s="109">
        <v>20</v>
      </c>
      <c r="B21" s="125">
        <v>196818.6</v>
      </c>
      <c r="C21" s="110">
        <f t="shared" si="1"/>
        <v>225704758181.04312</v>
      </c>
      <c r="D21" s="111">
        <f>WID!R21</f>
        <v>0.4874390566666667</v>
      </c>
      <c r="E21" s="110">
        <f t="shared" si="2"/>
        <v>240704490314.41446</v>
      </c>
      <c r="F21" s="110">
        <f t="shared" si="3"/>
        <v>466409248495.45758</v>
      </c>
      <c r="G21" s="112">
        <f t="shared" si="4"/>
        <v>21.330728513719819</v>
      </c>
      <c r="H21" s="112">
        <f t="shared" si="8"/>
        <v>100</v>
      </c>
      <c r="I21" s="112">
        <f t="shared" si="9"/>
        <v>446.67317871570049</v>
      </c>
      <c r="J21" s="112">
        <f t="shared" si="5"/>
        <v>30.056551783632795</v>
      </c>
      <c r="K21" s="112">
        <f t="shared" si="10"/>
        <v>100.00000000000001</v>
      </c>
      <c r="L21" s="112">
        <f t="shared" si="11"/>
        <v>424.85862054091808</v>
      </c>
      <c r="Q21" s="109">
        <v>20</v>
      </c>
      <c r="R21" s="122">
        <f t="shared" si="0"/>
        <v>380301926599.64783</v>
      </c>
      <c r="S21" s="113">
        <f t="shared" si="6"/>
        <v>606006684780.69092</v>
      </c>
      <c r="T21" s="123">
        <f t="shared" si="7"/>
        <v>32.969771289786941</v>
      </c>
      <c r="U21" s="112">
        <f t="shared" si="12"/>
        <v>100</v>
      </c>
      <c r="V21" s="112">
        <f t="shared" si="13"/>
        <v>417.57557177553269</v>
      </c>
    </row>
    <row r="22" spans="1:22" x14ac:dyDescent="0.2">
      <c r="A22" s="109"/>
      <c r="B22" s="109"/>
      <c r="C22" s="114">
        <f>SUM(C2:C21)</f>
        <v>1058120251429.1573</v>
      </c>
      <c r="D22" s="115">
        <f>SUM(D2:D21)</f>
        <v>0.99967098399999998</v>
      </c>
      <c r="E22" s="114">
        <f>SUM(E2:E21)</f>
        <v>493652060488.00446</v>
      </c>
      <c r="F22" s="116">
        <f>SUM(F2:F21)</f>
        <v>1551772311917.1619</v>
      </c>
      <c r="G22" s="116">
        <f>SUM(G2:G21)</f>
        <v>100</v>
      </c>
      <c r="H22" s="108" t="s">
        <v>91</v>
      </c>
      <c r="I22" s="110">
        <f>SUM(I2:I21)</f>
        <v>3021.3589961025787</v>
      </c>
      <c r="J22" s="114">
        <f>SUM(J2:J21)</f>
        <v>100.00000000000001</v>
      </c>
      <c r="K22" s="108" t="s">
        <v>91</v>
      </c>
      <c r="L22" s="110">
        <f>SUM(L2:L21)</f>
        <v>2464.9109436696945</v>
      </c>
      <c r="Q22" s="109"/>
      <c r="R22" s="126">
        <f>SUM(R2:R21)</f>
        <v>779947351327.95923</v>
      </c>
      <c r="S22" s="126">
        <f>SUM(S2:S21)</f>
        <v>1838067602757.1167</v>
      </c>
      <c r="T22" s="108"/>
      <c r="U22" s="108" t="s">
        <v>91</v>
      </c>
      <c r="V22" s="113">
        <f>SUM(V2:V21)</f>
        <v>2279.1341670418155</v>
      </c>
    </row>
    <row r="23" spans="1:22" x14ac:dyDescent="0.2">
      <c r="A23" s="109"/>
      <c r="B23" s="109"/>
      <c r="C23" s="108"/>
      <c r="D23" s="108"/>
      <c r="E23" s="108"/>
      <c r="F23" s="108"/>
      <c r="G23" s="108"/>
      <c r="H23" s="108" t="s">
        <v>92</v>
      </c>
      <c r="I23" s="113">
        <f>5000-I22</f>
        <v>1978.6410038974213</v>
      </c>
      <c r="J23" s="108"/>
      <c r="K23" s="108" t="s">
        <v>92</v>
      </c>
      <c r="L23" s="113">
        <f>5000-L22</f>
        <v>2535.0890563303055</v>
      </c>
      <c r="Q23" s="109"/>
      <c r="R23" s="108"/>
      <c r="S23" s="108"/>
      <c r="T23" s="108"/>
      <c r="U23" s="108" t="s">
        <v>92</v>
      </c>
      <c r="V23" s="113">
        <f>5000-V22</f>
        <v>2720.8658329581845</v>
      </c>
    </row>
    <row r="24" spans="1:22" x14ac:dyDescent="0.2">
      <c r="A24" s="109"/>
      <c r="B24" s="109"/>
      <c r="C24" s="108"/>
      <c r="D24" s="108"/>
      <c r="E24" s="108"/>
      <c r="F24" s="108"/>
      <c r="G24" s="108"/>
      <c r="H24" s="108" t="s">
        <v>100</v>
      </c>
      <c r="I24" s="117">
        <f>I23/(I23+I22)</f>
        <v>0.39572820077948428</v>
      </c>
      <c r="J24" s="108"/>
      <c r="K24" s="108" t="s">
        <v>100</v>
      </c>
      <c r="L24" s="117">
        <f>L23/(L23+L22)</f>
        <v>0.50701781126606116</v>
      </c>
      <c r="Q24" s="109"/>
      <c r="R24" s="108"/>
      <c r="S24" s="108"/>
      <c r="T24" s="108"/>
      <c r="U24" s="108" t="s">
        <v>100</v>
      </c>
      <c r="V24" s="121">
        <f>V23/(V23+V22)</f>
        <v>0.54417316659163684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N5" sqref="N5"/>
    </sheetView>
  </sheetViews>
  <sheetFormatPr defaultColWidth="11.42578125" defaultRowHeight="12.75" x14ac:dyDescent="0.2"/>
  <cols>
    <col min="1" max="1" width="12.42578125" bestFit="1" customWidth="1"/>
    <col min="2" max="2" width="16.7109375" bestFit="1" customWidth="1"/>
    <col min="3" max="3" width="19.85546875" bestFit="1" customWidth="1"/>
    <col min="4" max="4" width="8.140625" bestFit="1" customWidth="1"/>
    <col min="5" max="5" width="18.28515625" bestFit="1" customWidth="1"/>
    <col min="6" max="6" width="19.85546875"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4" width="18.7109375" bestFit="1" customWidth="1"/>
    <col min="15" max="15" width="19.85546875" bestFit="1" customWidth="1"/>
    <col min="17" max="17" width="7.85546875" bestFit="1" customWidth="1"/>
    <col min="18" max="18" width="15.7109375" bestFit="1" customWidth="1"/>
    <col min="19" max="19" width="18.2851562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Gelir'!B55</f>
        <v>51373.54</v>
      </c>
      <c r="Q1" s="108" t="s">
        <v>95</v>
      </c>
      <c r="R1" s="108" t="s">
        <v>115</v>
      </c>
      <c r="S1" s="108" t="s">
        <v>116</v>
      </c>
      <c r="T1" s="108" t="s">
        <v>106</v>
      </c>
      <c r="U1" s="108" t="s">
        <v>101</v>
      </c>
      <c r="V1" s="108" t="s">
        <v>117</v>
      </c>
    </row>
    <row r="2" spans="1:22" x14ac:dyDescent="0.2">
      <c r="A2" s="109">
        <v>1</v>
      </c>
      <c r="B2" s="125">
        <v>8896.2800000000007</v>
      </c>
      <c r="C2" s="110">
        <f>B2*$O$2/20</f>
        <v>10419029816.623188</v>
      </c>
      <c r="D2" s="111">
        <f>WID!S2</f>
        <v>-1.2056244000000001E-3</v>
      </c>
      <c r="E2" s="110">
        <f>D2*$O$5</f>
        <v>-751342888.88408613</v>
      </c>
      <c r="F2" s="110">
        <f>E2+C2</f>
        <v>9667686927.7391014</v>
      </c>
      <c r="G2" s="112">
        <f>C2*100/$C$22</f>
        <v>0.86574460826002375</v>
      </c>
      <c r="H2" s="112">
        <f>G2</f>
        <v>0.86574460826002375</v>
      </c>
      <c r="I2" s="112">
        <f>H2*5/2</f>
        <v>2.1643615206500595</v>
      </c>
      <c r="J2" s="112">
        <f>F2*100/$F$22</f>
        <v>0.52930955454693918</v>
      </c>
      <c r="K2" s="112">
        <f>J2</f>
        <v>0.52930955454693918</v>
      </c>
      <c r="L2" s="112">
        <f>K2*5/2</f>
        <v>1.3232738863673479</v>
      </c>
      <c r="N2" s="77" t="s">
        <v>135</v>
      </c>
      <c r="O2" s="72">
        <f>Nufus!F16</f>
        <v>23423340.579710145</v>
      </c>
      <c r="Q2" s="109">
        <v>1</v>
      </c>
      <c r="R2" s="122">
        <f t="shared" ref="R2:R21" si="0">D2*$O$12</f>
        <v>-1202591085.8445127</v>
      </c>
      <c r="S2" s="113">
        <f>C2+R2</f>
        <v>9216438730.7786751</v>
      </c>
      <c r="T2" s="123">
        <f>S2*100/$S$22</f>
        <v>0.4188081077523676</v>
      </c>
      <c r="U2" s="112">
        <f>T2</f>
        <v>0.4188081077523676</v>
      </c>
      <c r="V2" s="112">
        <f>U2*5/2</f>
        <v>1.047020269380919</v>
      </c>
    </row>
    <row r="3" spans="1:22" x14ac:dyDescent="0.2">
      <c r="A3" s="109">
        <v>2</v>
      </c>
      <c r="B3" s="125">
        <v>15023.99</v>
      </c>
      <c r="C3" s="110">
        <f t="shared" ref="C3:C21" si="1">B3*$O$2/20</f>
        <v>17595601731.807972</v>
      </c>
      <c r="D3" s="111">
        <f>WID!S3</f>
        <v>5.9564999999999998E-4</v>
      </c>
      <c r="E3" s="110">
        <f t="shared" ref="E3:E21" si="2">D3*$O$5</f>
        <v>371207974.6924547</v>
      </c>
      <c r="F3" s="110">
        <f t="shared" ref="F3:F21" si="3">E3+C3</f>
        <v>17966809706.500427</v>
      </c>
      <c r="G3" s="112">
        <f t="shared" ref="G3:G21" si="4">C3*100/$C$22</f>
        <v>1.4620648559906517</v>
      </c>
      <c r="H3" s="112">
        <f>G3+H2</f>
        <v>2.3278094642506755</v>
      </c>
      <c r="I3" s="112">
        <f>(H3+H2)*5/2</f>
        <v>7.9838851812767491</v>
      </c>
      <c r="J3" s="112">
        <f t="shared" ref="J3:J21" si="5">F3*100/$F$22</f>
        <v>0.98368969883485724</v>
      </c>
      <c r="K3" s="112">
        <f>J3+K2</f>
        <v>1.5129992533817964</v>
      </c>
      <c r="L3" s="112">
        <f>(K3+K2)*5/2</f>
        <v>5.1057720198218393</v>
      </c>
      <c r="N3" s="77" t="s">
        <v>102</v>
      </c>
      <c r="O3" s="72">
        <f>O2*O1</f>
        <v>1203339924205.3623</v>
      </c>
      <c r="Q3" s="109">
        <v>2</v>
      </c>
      <c r="R3" s="122">
        <f t="shared" si="0"/>
        <v>594151362.79863262</v>
      </c>
      <c r="S3" s="113">
        <f t="shared" ref="S3:S21" si="6">C3+R3</f>
        <v>18189753094.606606</v>
      </c>
      <c r="T3" s="123">
        <f t="shared" ref="T3:T21" si="7">S3*100/$S$22</f>
        <v>0.82656829786046193</v>
      </c>
      <c r="U3" s="112">
        <f>T3+U2</f>
        <v>1.2453764056128296</v>
      </c>
      <c r="V3" s="112">
        <f>(U3+U2)*5/2</f>
        <v>4.1604612834129924</v>
      </c>
    </row>
    <row r="4" spans="1:22" x14ac:dyDescent="0.2">
      <c r="A4" s="109">
        <v>3</v>
      </c>
      <c r="B4" s="125">
        <v>18293.28</v>
      </c>
      <c r="C4" s="110">
        <f t="shared" si="1"/>
        <v>21424486387.999996</v>
      </c>
      <c r="D4" s="111">
        <f>WID!S4</f>
        <v>1.2996599999999998E-3</v>
      </c>
      <c r="E4" s="110">
        <f t="shared" si="2"/>
        <v>809945700.30856311</v>
      </c>
      <c r="F4" s="110">
        <f t="shared" si="3"/>
        <v>22234432088.308559</v>
      </c>
      <c r="G4" s="112">
        <f t="shared" si="4"/>
        <v>1.7802169589301287</v>
      </c>
      <c r="H4" s="112">
        <f t="shared" ref="H4:H21" si="8">G4+H3</f>
        <v>4.1080264231808039</v>
      </c>
      <c r="I4" s="112">
        <f t="shared" ref="I4:I21" si="9">(H4+H3)*5/2</f>
        <v>16.089589718578697</v>
      </c>
      <c r="J4" s="112">
        <f t="shared" si="5"/>
        <v>1.2173436554403467</v>
      </c>
      <c r="K4" s="112">
        <f t="shared" ref="K4:K21" si="10">J4+K3</f>
        <v>2.7303429088221431</v>
      </c>
      <c r="L4" s="112">
        <f t="shared" ref="L4:L21" si="11">(K4+K3)*5/2</f>
        <v>10.608355405509847</v>
      </c>
      <c r="N4" s="77" t="s">
        <v>141</v>
      </c>
      <c r="O4" s="72">
        <f>GSYH!F24*1000</f>
        <v>1826538068572.7839</v>
      </c>
      <c r="Q4" s="109">
        <v>3</v>
      </c>
      <c r="R4" s="122">
        <f t="shared" si="0"/>
        <v>1296390095.1479406</v>
      </c>
      <c r="S4" s="113">
        <f t="shared" si="6"/>
        <v>22720876483.147938</v>
      </c>
      <c r="T4" s="123">
        <f t="shared" si="7"/>
        <v>1.0324690007002844</v>
      </c>
      <c r="U4" s="112">
        <f t="shared" ref="U4:U21" si="12">T4+U3</f>
        <v>2.2778454063131139</v>
      </c>
      <c r="V4" s="112">
        <f t="shared" ref="V4:V21" si="13">(U4+U3)*5/2</f>
        <v>8.8080545298148589</v>
      </c>
    </row>
    <row r="5" spans="1:22" x14ac:dyDescent="0.2">
      <c r="A5" s="109">
        <v>4</v>
      </c>
      <c r="B5" s="125">
        <v>20838.18</v>
      </c>
      <c r="C5" s="110">
        <f t="shared" si="1"/>
        <v>24404989360.065216</v>
      </c>
      <c r="D5" s="111">
        <f>WID!S5</f>
        <v>1.8441266666666665E-3</v>
      </c>
      <c r="E5" s="110">
        <f t="shared" si="2"/>
        <v>1149256316.6451452</v>
      </c>
      <c r="F5" s="110">
        <f t="shared" si="3"/>
        <v>25554245676.710361</v>
      </c>
      <c r="G5" s="112">
        <f t="shared" si="4"/>
        <v>2.0278747949650708</v>
      </c>
      <c r="H5" s="112">
        <f t="shared" si="8"/>
        <v>6.1359012181458752</v>
      </c>
      <c r="I5" s="112">
        <f t="shared" si="9"/>
        <v>25.609819103316696</v>
      </c>
      <c r="J5" s="112">
        <f t="shared" si="5"/>
        <v>1.3991047183285072</v>
      </c>
      <c r="K5" s="112">
        <f t="shared" si="10"/>
        <v>4.1294476271506504</v>
      </c>
      <c r="L5" s="112">
        <f t="shared" si="11"/>
        <v>17.149476339931983</v>
      </c>
      <c r="N5" s="77" t="s">
        <v>87</v>
      </c>
      <c r="O5" s="72">
        <f>O4-O3</f>
        <v>623198144367.42163</v>
      </c>
      <c r="Q5" s="109">
        <v>4</v>
      </c>
      <c r="R5" s="122">
        <f t="shared" si="0"/>
        <v>1839486900.3161249</v>
      </c>
      <c r="S5" s="113">
        <f t="shared" si="6"/>
        <v>26244476260.38134</v>
      </c>
      <c r="T5" s="123">
        <f t="shared" si="7"/>
        <v>1.1925863950959725</v>
      </c>
      <c r="U5" s="112">
        <f t="shared" si="12"/>
        <v>3.4704318014090862</v>
      </c>
      <c r="V5" s="112">
        <f t="shared" si="13"/>
        <v>14.3706930193055</v>
      </c>
    </row>
    <row r="6" spans="1:22" x14ac:dyDescent="0.2">
      <c r="A6" s="109">
        <v>5</v>
      </c>
      <c r="B6" s="125">
        <v>23262.29</v>
      </c>
      <c r="C6" s="110">
        <f t="shared" si="1"/>
        <v>27244027066.699276</v>
      </c>
      <c r="D6" s="111">
        <f>WID!S6</f>
        <v>2.7036266666666665E-3</v>
      </c>
      <c r="E6" s="110">
        <f t="shared" si="2"/>
        <v>1684895121.7289441</v>
      </c>
      <c r="F6" s="110">
        <f t="shared" si="3"/>
        <v>28928922188.428219</v>
      </c>
      <c r="G6" s="112">
        <f t="shared" si="4"/>
        <v>2.2637779097871324</v>
      </c>
      <c r="H6" s="112">
        <f t="shared" si="8"/>
        <v>8.3996791279330072</v>
      </c>
      <c r="I6" s="112">
        <f t="shared" si="9"/>
        <v>36.338950865197205</v>
      </c>
      <c r="J6" s="112">
        <f t="shared" si="5"/>
        <v>1.5838695472383248</v>
      </c>
      <c r="K6" s="112">
        <f t="shared" si="10"/>
        <v>5.7133171743889752</v>
      </c>
      <c r="L6" s="112">
        <f t="shared" si="11"/>
        <v>24.606912003849068</v>
      </c>
      <c r="N6" s="77" t="s">
        <v>129</v>
      </c>
      <c r="O6" s="73">
        <f>O3/O4</f>
        <v>0.65880911266504572</v>
      </c>
      <c r="Q6" s="109">
        <v>5</v>
      </c>
      <c r="R6" s="122">
        <f t="shared" si="0"/>
        <v>2696824424.5760508</v>
      </c>
      <c r="S6" s="113">
        <f t="shared" si="6"/>
        <v>29940851491.275326</v>
      </c>
      <c r="T6" s="123">
        <f t="shared" si="7"/>
        <v>1.3605549522810361</v>
      </c>
      <c r="U6" s="112">
        <f t="shared" si="12"/>
        <v>4.8309867536901221</v>
      </c>
      <c r="V6" s="112">
        <f t="shared" si="13"/>
        <v>20.753546387748017</v>
      </c>
    </row>
    <row r="7" spans="1:22" x14ac:dyDescent="0.2">
      <c r="A7" s="109">
        <v>6</v>
      </c>
      <c r="B7" s="125">
        <v>25603</v>
      </c>
      <c r="C7" s="110">
        <f t="shared" si="1"/>
        <v>29985389443.115944</v>
      </c>
      <c r="D7" s="111">
        <f>WID!S7</f>
        <v>3.5605833333333336E-3</v>
      </c>
      <c r="E7" s="110">
        <f t="shared" si="2"/>
        <v>2218948926.1989021</v>
      </c>
      <c r="F7" s="110">
        <f t="shared" si="3"/>
        <v>32204338369.314846</v>
      </c>
      <c r="G7" s="112">
        <f t="shared" si="4"/>
        <v>2.4915649243595515</v>
      </c>
      <c r="H7" s="112">
        <f t="shared" si="8"/>
        <v>10.891244052292558</v>
      </c>
      <c r="I7" s="112">
        <f t="shared" si="9"/>
        <v>48.227307950563912</v>
      </c>
      <c r="J7" s="112">
        <f t="shared" si="5"/>
        <v>1.7631998350951312</v>
      </c>
      <c r="K7" s="112">
        <f t="shared" si="10"/>
        <v>7.4765170094841062</v>
      </c>
      <c r="L7" s="112">
        <f t="shared" si="11"/>
        <v>32.9745854596827</v>
      </c>
      <c r="N7" s="77" t="s">
        <v>111</v>
      </c>
      <c r="O7" s="72">
        <f>GSYH!B24*1000</f>
        <v>3133704267364.98</v>
      </c>
      <c r="Q7" s="109">
        <v>6</v>
      </c>
      <c r="R7" s="122">
        <f t="shared" si="0"/>
        <v>3551625014.4516048</v>
      </c>
      <c r="S7" s="113">
        <f t="shared" si="6"/>
        <v>33537014457.567551</v>
      </c>
      <c r="T7" s="123">
        <f t="shared" si="7"/>
        <v>1.523969721377509</v>
      </c>
      <c r="U7" s="112">
        <f t="shared" si="12"/>
        <v>6.3549564750676311</v>
      </c>
      <c r="V7" s="112">
        <f t="shared" si="13"/>
        <v>27.964858071894383</v>
      </c>
    </row>
    <row r="8" spans="1:22" x14ac:dyDescent="0.2">
      <c r="A8" s="109">
        <v>7</v>
      </c>
      <c r="B8" s="125">
        <v>28298.44</v>
      </c>
      <c r="C8" s="110">
        <f t="shared" si="1"/>
        <v>33142199899.724632</v>
      </c>
      <c r="D8" s="111">
        <f>WID!S8</f>
        <v>5.387886666666666E-3</v>
      </c>
      <c r="E8" s="110">
        <f t="shared" si="2"/>
        <v>3357720972.7286391</v>
      </c>
      <c r="F8" s="110">
        <f t="shared" si="3"/>
        <v>36499920872.45327</v>
      </c>
      <c r="G8" s="112">
        <f t="shared" si="4"/>
        <v>2.7538726132911493</v>
      </c>
      <c r="H8" s="112">
        <f t="shared" si="8"/>
        <v>13.645116665583707</v>
      </c>
      <c r="I8" s="112">
        <f t="shared" si="9"/>
        <v>61.340901794690659</v>
      </c>
      <c r="J8" s="112">
        <f t="shared" si="5"/>
        <v>1.9983846190305743</v>
      </c>
      <c r="K8" s="112">
        <f t="shared" si="10"/>
        <v>9.4749016285146812</v>
      </c>
      <c r="L8" s="112">
        <f t="shared" si="11"/>
        <v>42.378546594996969</v>
      </c>
      <c r="N8" s="77" t="s">
        <v>112</v>
      </c>
      <c r="O8" s="72">
        <f>GSYH!V24*1000</f>
        <v>472155653048.7619</v>
      </c>
      <c r="Q8" s="109">
        <v>7</v>
      </c>
      <c r="R8" s="122">
        <f t="shared" si="0"/>
        <v>5374330908.4270658</v>
      </c>
      <c r="S8" s="113">
        <f t="shared" si="6"/>
        <v>38516530808.151695</v>
      </c>
      <c r="T8" s="123">
        <f t="shared" si="7"/>
        <v>1.7502460392947143</v>
      </c>
      <c r="U8" s="112">
        <f t="shared" si="12"/>
        <v>8.105202514362345</v>
      </c>
      <c r="V8" s="112">
        <f t="shared" si="13"/>
        <v>36.150397473574941</v>
      </c>
    </row>
    <row r="9" spans="1:22" x14ac:dyDescent="0.2">
      <c r="A9" s="109">
        <v>8</v>
      </c>
      <c r="B9" s="125">
        <v>31006.28</v>
      </c>
      <c r="C9" s="110">
        <f t="shared" si="1"/>
        <v>36313532827.492752</v>
      </c>
      <c r="D9" s="111">
        <f>WID!S9</f>
        <v>7.79118E-3</v>
      </c>
      <c r="E9" s="110">
        <f t="shared" si="2"/>
        <v>4855448918.4325676</v>
      </c>
      <c r="F9" s="110">
        <f t="shared" si="3"/>
        <v>41168981745.925323</v>
      </c>
      <c r="G9" s="112">
        <f t="shared" si="4"/>
        <v>3.0173870125716156</v>
      </c>
      <c r="H9" s="112">
        <f t="shared" si="8"/>
        <v>16.662503678155321</v>
      </c>
      <c r="I9" s="112">
        <f t="shared" si="9"/>
        <v>75.769050859347573</v>
      </c>
      <c r="J9" s="112">
        <f t="shared" si="5"/>
        <v>2.2540174864953872</v>
      </c>
      <c r="K9" s="112">
        <f t="shared" si="10"/>
        <v>11.728919115010068</v>
      </c>
      <c r="L9" s="112">
        <f t="shared" si="11"/>
        <v>53.009551858811875</v>
      </c>
      <c r="N9" s="77" t="s">
        <v>113</v>
      </c>
      <c r="O9" s="72">
        <f>GSYH!J24*1000</f>
        <v>10089981849.354752</v>
      </c>
      <c r="Q9" s="109">
        <v>8</v>
      </c>
      <c r="R9" s="122">
        <f t="shared" si="0"/>
        <v>7771577629.1604986</v>
      </c>
      <c r="S9" s="113">
        <f t="shared" si="6"/>
        <v>44085110456.653252</v>
      </c>
      <c r="T9" s="123">
        <f t="shared" si="7"/>
        <v>2.0032902327822613</v>
      </c>
      <c r="U9" s="112">
        <f t="shared" si="12"/>
        <v>10.108492747144606</v>
      </c>
      <c r="V9" s="112">
        <f t="shared" si="13"/>
        <v>45.534238153767376</v>
      </c>
    </row>
    <row r="10" spans="1:22" x14ac:dyDescent="0.2">
      <c r="A10" s="109">
        <v>9</v>
      </c>
      <c r="B10" s="125">
        <v>33999.69</v>
      </c>
      <c r="C10" s="110">
        <f t="shared" si="1"/>
        <v>39819315923.728264</v>
      </c>
      <c r="D10" s="111">
        <f>WID!S10</f>
        <v>1.0284886666666666E-2</v>
      </c>
      <c r="E10" s="110">
        <f t="shared" si="2"/>
        <v>6409522285.6959028</v>
      </c>
      <c r="F10" s="110">
        <f t="shared" si="3"/>
        <v>46228838209.424164</v>
      </c>
      <c r="G10" s="112">
        <f t="shared" si="4"/>
        <v>3.3086917565558021</v>
      </c>
      <c r="H10" s="112">
        <f t="shared" si="8"/>
        <v>19.971195434711124</v>
      </c>
      <c r="I10" s="112">
        <f t="shared" si="9"/>
        <v>91.584247782166116</v>
      </c>
      <c r="J10" s="112">
        <f t="shared" si="5"/>
        <v>2.5310465618868836</v>
      </c>
      <c r="K10" s="112">
        <f t="shared" si="10"/>
        <v>14.259965676896952</v>
      </c>
      <c r="L10" s="112">
        <f t="shared" si="11"/>
        <v>64.97221197976755</v>
      </c>
      <c r="N10" s="77" t="s">
        <v>114</v>
      </c>
      <c r="O10" s="72">
        <f>GSYH!N24*1000</f>
        <v>450634677708.94031</v>
      </c>
      <c r="Q10" s="109">
        <v>9</v>
      </c>
      <c r="R10" s="122">
        <f t="shared" si="0"/>
        <v>10259010206.042955</v>
      </c>
      <c r="S10" s="113">
        <f t="shared" si="6"/>
        <v>50078326129.771217</v>
      </c>
      <c r="T10" s="123">
        <f t="shared" si="7"/>
        <v>2.2756304922610227</v>
      </c>
      <c r="U10" s="112">
        <f t="shared" si="12"/>
        <v>12.384123239405628</v>
      </c>
      <c r="V10" s="112">
        <f t="shared" si="13"/>
        <v>56.231539966375585</v>
      </c>
    </row>
    <row r="11" spans="1:22" x14ac:dyDescent="0.2">
      <c r="A11" s="109">
        <v>10</v>
      </c>
      <c r="B11" s="125">
        <v>36959.93</v>
      </c>
      <c r="C11" s="110">
        <f t="shared" si="1"/>
        <v>43286251409.61232</v>
      </c>
      <c r="D11" s="111">
        <f>WID!S11</f>
        <v>1.3220086666666667E-2</v>
      </c>
      <c r="E11" s="110">
        <f t="shared" si="2"/>
        <v>8238733479.0431595</v>
      </c>
      <c r="F11" s="110">
        <f t="shared" si="3"/>
        <v>51524984888.655479</v>
      </c>
      <c r="G11" s="112">
        <f t="shared" si="4"/>
        <v>3.5967685503567672</v>
      </c>
      <c r="H11" s="112">
        <f t="shared" si="8"/>
        <v>23.567963985067891</v>
      </c>
      <c r="I11" s="112">
        <f t="shared" si="9"/>
        <v>108.84789854944754</v>
      </c>
      <c r="J11" s="112">
        <f t="shared" si="5"/>
        <v>2.8210126169062888</v>
      </c>
      <c r="K11" s="112">
        <f t="shared" si="10"/>
        <v>17.080978293803241</v>
      </c>
      <c r="L11" s="112">
        <f t="shared" si="11"/>
        <v>78.352359926750495</v>
      </c>
      <c r="N11" s="77" t="s">
        <v>137</v>
      </c>
      <c r="O11" s="74">
        <f>O7-O8-O9-O10</f>
        <v>2200823954757.9229</v>
      </c>
      <c r="Q11" s="109">
        <v>10</v>
      </c>
      <c r="R11" s="122">
        <f t="shared" si="0"/>
        <v>13186825332.520832</v>
      </c>
      <c r="S11" s="113">
        <f t="shared" si="6"/>
        <v>56473076742.133148</v>
      </c>
      <c r="T11" s="123">
        <f t="shared" si="7"/>
        <v>2.5662170714966357</v>
      </c>
      <c r="U11" s="112">
        <f t="shared" si="12"/>
        <v>14.950340310902265</v>
      </c>
      <c r="V11" s="112">
        <f t="shared" si="13"/>
        <v>68.33615887576974</v>
      </c>
    </row>
    <row r="12" spans="1:22" x14ac:dyDescent="0.2">
      <c r="A12" s="109">
        <v>11</v>
      </c>
      <c r="B12" s="125">
        <v>40302.75</v>
      </c>
      <c r="C12" s="110">
        <f t="shared" si="1"/>
        <v>47201251977.445656</v>
      </c>
      <c r="D12" s="111">
        <f>WID!S12</f>
        <v>1.6063736666666665E-2</v>
      </c>
      <c r="E12" s="110">
        <f t="shared" si="2"/>
        <v>10010890882.273577</v>
      </c>
      <c r="F12" s="110">
        <f t="shared" si="3"/>
        <v>57212142859.719231</v>
      </c>
      <c r="G12" s="112">
        <f t="shared" si="4"/>
        <v>3.9220762510343286</v>
      </c>
      <c r="H12" s="112">
        <f t="shared" si="8"/>
        <v>27.490040236102221</v>
      </c>
      <c r="I12" s="112">
        <f t="shared" si="9"/>
        <v>127.64501055292527</v>
      </c>
      <c r="J12" s="112">
        <f t="shared" si="5"/>
        <v>3.1323866896086834</v>
      </c>
      <c r="K12" s="112">
        <f t="shared" si="10"/>
        <v>20.213364983411925</v>
      </c>
      <c r="L12" s="112">
        <f t="shared" si="11"/>
        <v>93.235858193037899</v>
      </c>
      <c r="N12" s="77" t="s">
        <v>138</v>
      </c>
      <c r="O12" s="74">
        <f>O11-O3</f>
        <v>997484030552.56055</v>
      </c>
      <c r="Q12" s="109">
        <v>11</v>
      </c>
      <c r="R12" s="122">
        <f t="shared" si="0"/>
        <v>16023320796.001619</v>
      </c>
      <c r="S12" s="113">
        <f t="shared" si="6"/>
        <v>63224572773.447273</v>
      </c>
      <c r="T12" s="123">
        <f t="shared" si="7"/>
        <v>2.8730146708697499</v>
      </c>
      <c r="U12" s="112">
        <f t="shared" si="12"/>
        <v>17.823354981772013</v>
      </c>
      <c r="V12" s="112">
        <f t="shared" si="13"/>
        <v>81.934238231685697</v>
      </c>
    </row>
    <row r="13" spans="1:22" x14ac:dyDescent="0.2">
      <c r="A13" s="109">
        <v>12</v>
      </c>
      <c r="B13" s="125">
        <v>43731.78</v>
      </c>
      <c r="C13" s="110">
        <f t="shared" si="1"/>
        <v>51217218854.847824</v>
      </c>
      <c r="D13" s="111">
        <f>WID!S13</f>
        <v>1.9811336666666665E-2</v>
      </c>
      <c r="E13" s="110">
        <f t="shared" si="2"/>
        <v>12346388248.104925</v>
      </c>
      <c r="F13" s="110">
        <f t="shared" si="3"/>
        <v>63563607102.952751</v>
      </c>
      <c r="G13" s="112">
        <f t="shared" si="4"/>
        <v>4.2557735080970405</v>
      </c>
      <c r="H13" s="112">
        <f t="shared" si="8"/>
        <v>31.74581374419926</v>
      </c>
      <c r="I13" s="112">
        <f t="shared" si="9"/>
        <v>148.08963495075372</v>
      </c>
      <c r="J13" s="112">
        <f t="shared" si="5"/>
        <v>3.480131784628322</v>
      </c>
      <c r="K13" s="112">
        <f t="shared" si="10"/>
        <v>23.693496768040248</v>
      </c>
      <c r="L13" s="112">
        <f t="shared" si="11"/>
        <v>109.76715437863042</v>
      </c>
      <c r="N13" s="77" t="s">
        <v>139</v>
      </c>
      <c r="O13" s="73">
        <f>O3/O11</f>
        <v>0.54676791462755703</v>
      </c>
      <c r="Q13" s="109">
        <v>12</v>
      </c>
      <c r="R13" s="122">
        <f t="shared" si="0"/>
        <v>19761491948.900394</v>
      </c>
      <c r="S13" s="113">
        <f t="shared" si="6"/>
        <v>70978710803.748215</v>
      </c>
      <c r="T13" s="123">
        <f t="shared" si="7"/>
        <v>3.2253737512676763</v>
      </c>
      <c r="U13" s="112">
        <f t="shared" si="12"/>
        <v>21.048728733039688</v>
      </c>
      <c r="V13" s="112">
        <f t="shared" si="13"/>
        <v>97.180209287029257</v>
      </c>
    </row>
    <row r="14" spans="1:22" x14ac:dyDescent="0.2">
      <c r="A14" s="109">
        <v>13</v>
      </c>
      <c r="B14" s="125">
        <v>47709.97</v>
      </c>
      <c r="C14" s="110">
        <f t="shared" si="1"/>
        <v>55876343817.88768</v>
      </c>
      <c r="D14" s="111">
        <f>WID!S14</f>
        <v>2.4101240000000003E-2</v>
      </c>
      <c r="E14" s="110">
        <f t="shared" si="2"/>
        <v>15019848044.953878</v>
      </c>
      <c r="F14" s="110">
        <f t="shared" si="3"/>
        <v>70896191862.841553</v>
      </c>
      <c r="G14" s="112">
        <f t="shared" si="4"/>
        <v>4.6429124631584759</v>
      </c>
      <c r="H14" s="112">
        <f t="shared" si="8"/>
        <v>36.388726207357735</v>
      </c>
      <c r="I14" s="112">
        <f t="shared" si="9"/>
        <v>170.33634987889252</v>
      </c>
      <c r="J14" s="112">
        <f t="shared" si="5"/>
        <v>3.8815936029458169</v>
      </c>
      <c r="K14" s="112">
        <f t="shared" si="10"/>
        <v>27.575090370986064</v>
      </c>
      <c r="L14" s="112">
        <f t="shared" si="11"/>
        <v>128.17146784756576</v>
      </c>
      <c r="Q14" s="109">
        <v>13</v>
      </c>
      <c r="R14" s="122">
        <f t="shared" si="0"/>
        <v>24040602016.514599</v>
      </c>
      <c r="S14" s="113">
        <f t="shared" si="6"/>
        <v>79916945834.402283</v>
      </c>
      <c r="T14" s="123">
        <f t="shared" si="7"/>
        <v>3.6315398864943886</v>
      </c>
      <c r="U14" s="112">
        <f t="shared" si="12"/>
        <v>24.680268619534075</v>
      </c>
      <c r="V14" s="112">
        <f t="shared" si="13"/>
        <v>114.32249338143441</v>
      </c>
    </row>
    <row r="15" spans="1:22" x14ac:dyDescent="0.2">
      <c r="A15" s="109">
        <v>14</v>
      </c>
      <c r="B15" s="125">
        <v>52036.81</v>
      </c>
      <c r="C15" s="110">
        <f t="shared" si="1"/>
        <v>60943796165.583328</v>
      </c>
      <c r="D15" s="111">
        <f>WID!S15</f>
        <v>2.9805896666666665E-2</v>
      </c>
      <c r="E15" s="110">
        <f t="shared" si="2"/>
        <v>18574979493.873783</v>
      </c>
      <c r="F15" s="110">
        <f t="shared" si="3"/>
        <v>79518775659.457108</v>
      </c>
      <c r="G15" s="112">
        <f t="shared" si="4"/>
        <v>5.0639804152467418</v>
      </c>
      <c r="H15" s="112">
        <f t="shared" si="8"/>
        <v>41.452706622604474</v>
      </c>
      <c r="I15" s="112">
        <f t="shared" si="9"/>
        <v>194.60358207490549</v>
      </c>
      <c r="J15" s="112">
        <f t="shared" si="5"/>
        <v>4.3536833615968638</v>
      </c>
      <c r="K15" s="112">
        <f t="shared" si="10"/>
        <v>31.928773732582929</v>
      </c>
      <c r="L15" s="112">
        <f t="shared" si="11"/>
        <v>148.75966025892248</v>
      </c>
      <c r="Q15" s="109">
        <v>14</v>
      </c>
      <c r="R15" s="122">
        <f t="shared" si="0"/>
        <v>29730905941.299793</v>
      </c>
      <c r="S15" s="113">
        <f t="shared" si="6"/>
        <v>90674702106.883118</v>
      </c>
      <c r="T15" s="123">
        <f t="shared" si="7"/>
        <v>4.1203876594517217</v>
      </c>
      <c r="U15" s="112">
        <f t="shared" si="12"/>
        <v>28.800656278985798</v>
      </c>
      <c r="V15" s="112">
        <f t="shared" si="13"/>
        <v>133.7023122462997</v>
      </c>
    </row>
    <row r="16" spans="1:22" x14ac:dyDescent="0.2">
      <c r="A16" s="109">
        <v>15</v>
      </c>
      <c r="B16" s="125">
        <v>57406.65</v>
      </c>
      <c r="C16" s="110">
        <f t="shared" si="1"/>
        <v>67232775724.510864</v>
      </c>
      <c r="D16" s="111">
        <f>WID!S16</f>
        <v>3.7078359999999998E-2</v>
      </c>
      <c r="E16" s="110">
        <f t="shared" si="2"/>
        <v>23107165148.187229</v>
      </c>
      <c r="F16" s="110">
        <f t="shared" si="3"/>
        <v>90339940872.69809</v>
      </c>
      <c r="G16" s="112">
        <f t="shared" si="4"/>
        <v>5.5865482781308913</v>
      </c>
      <c r="H16" s="112">
        <f t="shared" si="8"/>
        <v>47.039254900735365</v>
      </c>
      <c r="I16" s="112">
        <f t="shared" si="9"/>
        <v>221.2299038083496</v>
      </c>
      <c r="J16" s="112">
        <f t="shared" si="5"/>
        <v>4.9461462931658442</v>
      </c>
      <c r="K16" s="112">
        <f t="shared" si="10"/>
        <v>36.874920025748771</v>
      </c>
      <c r="L16" s="112">
        <f t="shared" si="11"/>
        <v>172.00923439582925</v>
      </c>
      <c r="Q16" s="109">
        <v>15</v>
      </c>
      <c r="R16" s="122">
        <f t="shared" si="0"/>
        <v>36985071979.078835</v>
      </c>
      <c r="S16" s="113">
        <f t="shared" si="6"/>
        <v>104217847703.58969</v>
      </c>
      <c r="T16" s="123">
        <f t="shared" si="7"/>
        <v>4.735807491998286</v>
      </c>
      <c r="U16" s="112">
        <f t="shared" si="12"/>
        <v>33.536463770984085</v>
      </c>
      <c r="V16" s="112">
        <f t="shared" si="13"/>
        <v>155.84280012492471</v>
      </c>
    </row>
    <row r="17" spans="1:22" x14ac:dyDescent="0.2">
      <c r="A17" s="109">
        <v>16</v>
      </c>
      <c r="B17" s="125">
        <v>63658.32</v>
      </c>
      <c r="C17" s="110">
        <f t="shared" si="1"/>
        <v>74554525504.608688</v>
      </c>
      <c r="D17" s="111">
        <f>WID!S17</f>
        <v>4.6961836666666666E-2</v>
      </c>
      <c r="E17" s="110">
        <f t="shared" si="2"/>
        <v>29266529466.752609</v>
      </c>
      <c r="F17" s="110">
        <f t="shared" si="3"/>
        <v>103821054971.3613</v>
      </c>
      <c r="G17" s="112">
        <f t="shared" si="4"/>
        <v>6.1949317367361676</v>
      </c>
      <c r="H17" s="112">
        <f t="shared" si="8"/>
        <v>53.234186637471531</v>
      </c>
      <c r="I17" s="112">
        <f t="shared" si="9"/>
        <v>250.68360384551724</v>
      </c>
      <c r="J17" s="112">
        <f t="shared" si="5"/>
        <v>5.6842424429165934</v>
      </c>
      <c r="K17" s="112">
        <f t="shared" si="10"/>
        <v>42.559162468665363</v>
      </c>
      <c r="L17" s="112">
        <f t="shared" si="11"/>
        <v>198.58520623603533</v>
      </c>
      <c r="Q17" s="109">
        <v>16</v>
      </c>
      <c r="R17" s="122">
        <f t="shared" si="0"/>
        <v>46843682120.417694</v>
      </c>
      <c r="S17" s="113">
        <f t="shared" si="6"/>
        <v>121398207625.02638</v>
      </c>
      <c r="T17" s="123">
        <f t="shared" si="7"/>
        <v>5.5165075258598044</v>
      </c>
      <c r="U17" s="112">
        <f t="shared" si="12"/>
        <v>39.052971296843893</v>
      </c>
      <c r="V17" s="112">
        <f t="shared" si="13"/>
        <v>181.47358766956995</v>
      </c>
    </row>
    <row r="18" spans="1:22" x14ac:dyDescent="0.2">
      <c r="A18" s="109">
        <v>17</v>
      </c>
      <c r="B18" s="125">
        <v>71883.64</v>
      </c>
      <c r="C18" s="110">
        <f t="shared" si="1"/>
        <v>84187749091.463776</v>
      </c>
      <c r="D18" s="111">
        <f>WID!S18</f>
        <v>6.0528813333333334E-2</v>
      </c>
      <c r="E18" s="110">
        <f t="shared" si="2"/>
        <v>37721444150.095383</v>
      </c>
      <c r="F18" s="110">
        <f t="shared" si="3"/>
        <v>121909193241.55916</v>
      </c>
      <c r="G18" s="112">
        <f t="shared" si="4"/>
        <v>6.9953816372803672</v>
      </c>
      <c r="H18" s="112">
        <f t="shared" si="8"/>
        <v>60.229568274751898</v>
      </c>
      <c r="I18" s="112">
        <f t="shared" si="9"/>
        <v>283.65938728055858</v>
      </c>
      <c r="J18" s="112">
        <f t="shared" si="5"/>
        <v>6.6745749269889663</v>
      </c>
      <c r="K18" s="112">
        <f t="shared" si="10"/>
        <v>49.23373739565433</v>
      </c>
      <c r="L18" s="112">
        <f t="shared" si="11"/>
        <v>229.48224966079923</v>
      </c>
      <c r="Q18" s="109">
        <v>17</v>
      </c>
      <c r="R18" s="122">
        <f t="shared" si="0"/>
        <v>60376524688.296898</v>
      </c>
      <c r="S18" s="113">
        <f t="shared" si="6"/>
        <v>144564273779.76068</v>
      </c>
      <c r="T18" s="123">
        <f t="shared" si="7"/>
        <v>6.5692065795549972</v>
      </c>
      <c r="U18" s="112">
        <f t="shared" si="12"/>
        <v>45.622177876398894</v>
      </c>
      <c r="V18" s="112">
        <f t="shared" si="13"/>
        <v>211.68787293310697</v>
      </c>
    </row>
    <row r="19" spans="1:22" x14ac:dyDescent="0.2">
      <c r="A19" s="109">
        <v>18</v>
      </c>
      <c r="B19" s="125">
        <v>83516.850000000006</v>
      </c>
      <c r="C19" s="110">
        <f t="shared" si="1"/>
        <v>97812181084.728271</v>
      </c>
      <c r="D19" s="111">
        <f>WID!S19</f>
        <v>8.3604476666666677E-2</v>
      </c>
      <c r="E19" s="110">
        <f t="shared" si="2"/>
        <v>52102154719.476074</v>
      </c>
      <c r="F19" s="110">
        <f t="shared" si="3"/>
        <v>149914335804.20435</v>
      </c>
      <c r="G19" s="112">
        <f t="shared" si="4"/>
        <v>8.1274715483731601</v>
      </c>
      <c r="H19" s="112">
        <f t="shared" si="8"/>
        <v>68.357039823125064</v>
      </c>
      <c r="I19" s="112">
        <f t="shared" si="9"/>
        <v>321.46652024469239</v>
      </c>
      <c r="J19" s="112">
        <f t="shared" si="5"/>
        <v>8.2078671866219395</v>
      </c>
      <c r="K19" s="112">
        <f t="shared" si="10"/>
        <v>57.44160458227627</v>
      </c>
      <c r="L19" s="112">
        <f t="shared" si="11"/>
        <v>266.68835494482653</v>
      </c>
      <c r="Q19" s="109">
        <v>18</v>
      </c>
      <c r="R19" s="122">
        <f t="shared" si="0"/>
        <v>83394130357.704178</v>
      </c>
      <c r="S19" s="113">
        <f t="shared" si="6"/>
        <v>181206311442.43243</v>
      </c>
      <c r="T19" s="123">
        <f t="shared" si="7"/>
        <v>8.2342729794916671</v>
      </c>
      <c r="U19" s="112">
        <f t="shared" si="12"/>
        <v>53.856450855890557</v>
      </c>
      <c r="V19" s="112">
        <f t="shared" si="13"/>
        <v>248.69657183072363</v>
      </c>
    </row>
    <row r="20" spans="1:22" x14ac:dyDescent="0.2">
      <c r="A20" s="109">
        <v>19</v>
      </c>
      <c r="B20" s="125">
        <v>103642.88</v>
      </c>
      <c r="C20" s="110">
        <f t="shared" si="1"/>
        <v>121383123845.10147</v>
      </c>
      <c r="D20" s="111">
        <f>WID!S20</f>
        <v>0.14776834333333336</v>
      </c>
      <c r="E20" s="110">
        <f t="shared" si="2"/>
        <v>92088957361.581406</v>
      </c>
      <c r="F20" s="110">
        <f t="shared" si="3"/>
        <v>213472081206.68286</v>
      </c>
      <c r="G20" s="112">
        <f t="shared" si="4"/>
        <v>10.08604321632645</v>
      </c>
      <c r="H20" s="112">
        <f t="shared" si="8"/>
        <v>78.443083039451508</v>
      </c>
      <c r="I20" s="112">
        <f t="shared" si="9"/>
        <v>367.00030715644147</v>
      </c>
      <c r="J20" s="112">
        <f t="shared" si="5"/>
        <v>11.687678040908796</v>
      </c>
      <c r="K20" s="112">
        <f t="shared" si="10"/>
        <v>69.129282623185063</v>
      </c>
      <c r="L20" s="112">
        <f t="shared" si="11"/>
        <v>316.42721801365332</v>
      </c>
      <c r="Q20" s="109">
        <v>19</v>
      </c>
      <c r="R20" s="122">
        <f t="shared" si="0"/>
        <v>147396562696.20795</v>
      </c>
      <c r="S20" s="113">
        <f t="shared" si="6"/>
        <v>268779686541.30942</v>
      </c>
      <c r="T20" s="123">
        <f t="shared" si="7"/>
        <v>12.213731920846802</v>
      </c>
      <c r="U20" s="112">
        <f t="shared" si="12"/>
        <v>66.070182776737354</v>
      </c>
      <c r="V20" s="112">
        <f t="shared" si="13"/>
        <v>299.81658408156977</v>
      </c>
    </row>
    <row r="21" spans="1:22" x14ac:dyDescent="0.2">
      <c r="A21" s="109">
        <v>20</v>
      </c>
      <c r="B21" s="125">
        <v>221516.1</v>
      </c>
      <c r="C21" s="110">
        <f t="shared" si="1"/>
        <v>259432352709.45654</v>
      </c>
      <c r="D21" s="111">
        <f>WID!S21</f>
        <v>0.48846812666666678</v>
      </c>
      <c r="E21" s="110">
        <f t="shared" si="2"/>
        <v>304412430121.29742</v>
      </c>
      <c r="F21" s="110">
        <f t="shared" si="3"/>
        <v>563844782830.75391</v>
      </c>
      <c r="G21" s="112">
        <f t="shared" si="4"/>
        <v>21.556916960548484</v>
      </c>
      <c r="H21" s="112">
        <f t="shared" si="8"/>
        <v>100</v>
      </c>
      <c r="I21" s="112">
        <f t="shared" si="9"/>
        <v>446.10770759862874</v>
      </c>
      <c r="J21" s="112">
        <f t="shared" si="5"/>
        <v>30.870717376814927</v>
      </c>
      <c r="K21" s="112">
        <f t="shared" si="10"/>
        <v>99.999999999999986</v>
      </c>
      <c r="L21" s="112">
        <f t="shared" si="11"/>
        <v>422.82320655796264</v>
      </c>
      <c r="Q21" s="109">
        <v>20</v>
      </c>
      <c r="R21" s="122">
        <f t="shared" si="0"/>
        <v>487239155783.92548</v>
      </c>
      <c r="S21" s="113">
        <f t="shared" si="6"/>
        <v>746671508493.38208</v>
      </c>
      <c r="T21" s="123">
        <f t="shared" si="7"/>
        <v>33.929817223262646</v>
      </c>
      <c r="U21" s="112">
        <f t="shared" si="12"/>
        <v>100</v>
      </c>
      <c r="V21" s="112">
        <f t="shared" si="13"/>
        <v>415.17545694184332</v>
      </c>
    </row>
    <row r="22" spans="1:22" x14ac:dyDescent="0.2">
      <c r="A22" s="109"/>
      <c r="B22" s="109"/>
      <c r="C22" s="114">
        <f>SUM(C2:C21)</f>
        <v>1203476142642.5037</v>
      </c>
      <c r="D22" s="115">
        <f>SUM(D2:D21)</f>
        <v>0.99967422893333335</v>
      </c>
      <c r="E22" s="116">
        <f>SUM(E2:E21)</f>
        <v>622995124443.18652</v>
      </c>
      <c r="F22" s="116">
        <f>SUM(F2:F21)</f>
        <v>1826471267085.6902</v>
      </c>
      <c r="G22" s="116">
        <f>SUM(G2:G21)</f>
        <v>100</v>
      </c>
      <c r="H22" s="108" t="s">
        <v>91</v>
      </c>
      <c r="I22" s="110">
        <f>SUM(I2:I21)</f>
        <v>3004.7780207169003</v>
      </c>
      <c r="J22" s="114">
        <f>SUM(J2:J21)</f>
        <v>99.999999999999986</v>
      </c>
      <c r="K22" s="108" t="s">
        <v>91</v>
      </c>
      <c r="L22" s="110">
        <f>SUM(L2:L21)</f>
        <v>2416.4306559627526</v>
      </c>
      <c r="Q22" s="109"/>
      <c r="R22" s="126">
        <f>SUM(R2:R21)</f>
        <v>997159079115.94458</v>
      </c>
      <c r="S22" s="126">
        <f>SUM(S2:S21)</f>
        <v>2200635221758.4482</v>
      </c>
      <c r="T22" s="108"/>
      <c r="U22" s="108" t="s">
        <v>91</v>
      </c>
      <c r="V22" s="113">
        <f>SUM(V2:V21)</f>
        <v>2223.1890947592319</v>
      </c>
    </row>
    <row r="23" spans="1:22" x14ac:dyDescent="0.2">
      <c r="A23" s="109"/>
      <c r="B23" s="109"/>
      <c r="C23" s="108"/>
      <c r="D23" s="108"/>
      <c r="E23" s="108"/>
      <c r="F23" s="108"/>
      <c r="G23" s="108"/>
      <c r="H23" s="108" t="s">
        <v>92</v>
      </c>
      <c r="I23" s="110">
        <f>5000-I22</f>
        <v>1995.2219792830997</v>
      </c>
      <c r="J23" s="108"/>
      <c r="K23" s="108" t="s">
        <v>92</v>
      </c>
      <c r="L23" s="110">
        <f>5000-L22</f>
        <v>2583.5693440372474</v>
      </c>
      <c r="Q23" s="109"/>
      <c r="R23" s="108"/>
      <c r="S23" s="108"/>
      <c r="T23" s="108"/>
      <c r="U23" s="108" t="s">
        <v>92</v>
      </c>
      <c r="V23" s="113">
        <f>5000-V22</f>
        <v>2776.8109052407681</v>
      </c>
    </row>
    <row r="24" spans="1:22" x14ac:dyDescent="0.2">
      <c r="A24" s="109"/>
      <c r="B24" s="109"/>
      <c r="C24" s="108"/>
      <c r="D24" s="108"/>
      <c r="E24" s="108"/>
      <c r="F24" s="108"/>
      <c r="G24" s="108"/>
      <c r="H24" s="108" t="s">
        <v>100</v>
      </c>
      <c r="I24" s="117">
        <f>I23/(I23+I22)</f>
        <v>0.39904439585661994</v>
      </c>
      <c r="J24" s="108"/>
      <c r="K24" s="108" t="s">
        <v>100</v>
      </c>
      <c r="L24" s="117">
        <f>L23/(L23+L22)</f>
        <v>0.51671386880744952</v>
      </c>
      <c r="Q24" s="109"/>
      <c r="R24" s="108"/>
      <c r="S24" s="108"/>
      <c r="T24" s="108"/>
      <c r="U24" s="108" t="s">
        <v>100</v>
      </c>
      <c r="V24" s="121">
        <f>V23/(V23+V22)</f>
        <v>0.5553621810481536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N5" sqref="N5"/>
    </sheetView>
  </sheetViews>
  <sheetFormatPr defaultColWidth="11.42578125" defaultRowHeight="12.75" x14ac:dyDescent="0.2"/>
  <cols>
    <col min="1" max="1" width="12.42578125" bestFit="1" customWidth="1"/>
    <col min="2" max="2" width="16.7109375" bestFit="1" customWidth="1"/>
    <col min="3" max="3" width="19.85546875" bestFit="1" customWidth="1"/>
    <col min="4" max="4" width="8.140625" bestFit="1" customWidth="1"/>
    <col min="5" max="5" width="18.28515625" bestFit="1" customWidth="1"/>
    <col min="6" max="6" width="19.85546875"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4" width="18.7109375" bestFit="1" customWidth="1"/>
    <col min="15" max="15" width="19.85546875" bestFit="1" customWidth="1"/>
    <col min="17" max="17" width="7.85546875" bestFit="1" customWidth="1"/>
    <col min="18" max="18" width="17.28515625" bestFit="1" customWidth="1"/>
    <col min="19" max="19" width="18.2851562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Gelir'!B59</f>
        <v>59872.57</v>
      </c>
      <c r="Q1" s="108" t="s">
        <v>95</v>
      </c>
      <c r="R1" s="108" t="s">
        <v>115</v>
      </c>
      <c r="S1" s="108" t="s">
        <v>116</v>
      </c>
      <c r="T1" s="108" t="s">
        <v>106</v>
      </c>
      <c r="U1" s="108" t="s">
        <v>101</v>
      </c>
      <c r="V1" s="108" t="s">
        <v>117</v>
      </c>
    </row>
    <row r="2" spans="1:22" x14ac:dyDescent="0.2">
      <c r="A2" s="109">
        <v>1</v>
      </c>
      <c r="B2" s="125">
        <v>10562.84</v>
      </c>
      <c r="C2" s="110">
        <f>B2*$O$2/20</f>
        <v>12700790101.831085</v>
      </c>
      <c r="D2" s="111">
        <f>WID!T2</f>
        <v>-1.2363763333333333E-3</v>
      </c>
      <c r="E2" s="110">
        <f>D2*$O$5</f>
        <v>-816400011.9441998</v>
      </c>
      <c r="F2" s="110">
        <f>E2+C2</f>
        <v>11884390089.886885</v>
      </c>
      <c r="G2" s="112">
        <f>C2*100/$C$22</f>
        <v>0.88208917153878763</v>
      </c>
      <c r="H2" s="112">
        <f>G2</f>
        <v>0.88208917153878763</v>
      </c>
      <c r="I2" s="112">
        <f>H2*5/2</f>
        <v>2.2052229288469691</v>
      </c>
      <c r="J2" s="112">
        <f>F2*100/$F$22</f>
        <v>0.56593602138691179</v>
      </c>
      <c r="K2" s="112">
        <f>J2</f>
        <v>0.56593602138691179</v>
      </c>
      <c r="L2" s="112">
        <f>K2*5/2</f>
        <v>1.4148400534672794</v>
      </c>
      <c r="N2" s="77" t="s">
        <v>135</v>
      </c>
      <c r="O2" s="72">
        <f>Nufus!F17</f>
        <v>24048059.237536658</v>
      </c>
      <c r="Q2" s="109">
        <v>1</v>
      </c>
      <c r="R2" s="122">
        <f t="shared" ref="R2:R21" si="0">D2*$O$12</f>
        <v>-1428257968.8693302</v>
      </c>
      <c r="S2" s="113">
        <f>C2+R2</f>
        <v>11272532132.961756</v>
      </c>
      <c r="T2" s="123">
        <f>S2*100/$S$22</f>
        <v>0.43444951039400376</v>
      </c>
      <c r="U2" s="112">
        <f>T2</f>
        <v>0.43444951039400376</v>
      </c>
      <c r="V2" s="112">
        <f>U2*5/2</f>
        <v>1.0861237759850093</v>
      </c>
    </row>
    <row r="3" spans="1:22" x14ac:dyDescent="0.2">
      <c r="A3" s="109">
        <v>2</v>
      </c>
      <c r="B3" s="125">
        <v>18533.599999999999</v>
      </c>
      <c r="C3" s="110">
        <f t="shared" ref="C3:C21" si="1">B3*$O$2/20</f>
        <v>22284855534.240471</v>
      </c>
      <c r="D3" s="111">
        <f>WID!T3</f>
        <v>5.9617000000000003E-4</v>
      </c>
      <c r="E3" s="110">
        <f t="shared" ref="E3:E21" si="2">D3*$O$5</f>
        <v>393661041.54434127</v>
      </c>
      <c r="F3" s="110">
        <f t="shared" ref="F3:F21" si="3">E3+C3</f>
        <v>22678516575.784813</v>
      </c>
      <c r="G3" s="112">
        <f t="shared" ref="G3:G21" si="4">C3*100/$C$22</f>
        <v>1.5477170788946226</v>
      </c>
      <c r="H3" s="112">
        <f>G3+H2</f>
        <v>2.4298062504334101</v>
      </c>
      <c r="I3" s="112">
        <f>(H3+H2)*5/2</f>
        <v>8.2797385549304945</v>
      </c>
      <c r="J3" s="112">
        <f t="shared" ref="J3:J21" si="5">F3*100/$F$22</f>
        <v>1.0799535646998395</v>
      </c>
      <c r="K3" s="112">
        <f>J3+K2</f>
        <v>1.6458895860867513</v>
      </c>
      <c r="L3" s="112">
        <f>(K3+K2)*5/2</f>
        <v>5.5295640186841579</v>
      </c>
      <c r="N3" s="77" t="s">
        <v>102</v>
      </c>
      <c r="O3" s="72">
        <f>O2*O1</f>
        <v>1439819110063.5601</v>
      </c>
      <c r="Q3" s="109">
        <v>2</v>
      </c>
      <c r="R3" s="122">
        <f t="shared" si="0"/>
        <v>688693669.02647114</v>
      </c>
      <c r="S3" s="113">
        <f t="shared" ref="S3:S21" si="6">C3+R3</f>
        <v>22973549203.266941</v>
      </c>
      <c r="T3" s="123">
        <f t="shared" ref="T3:T21" si="7">S3*100/$S$22</f>
        <v>0.8854130629787349</v>
      </c>
      <c r="U3" s="112">
        <f>T3+U2</f>
        <v>1.3198625733727387</v>
      </c>
      <c r="V3" s="112">
        <f>(U3+U2)*5/2</f>
        <v>4.3857802094168559</v>
      </c>
    </row>
    <row r="4" spans="1:22" x14ac:dyDescent="0.2">
      <c r="A4" s="109">
        <v>3</v>
      </c>
      <c r="B4" s="125">
        <v>22672.85</v>
      </c>
      <c r="C4" s="110">
        <f t="shared" si="1"/>
        <v>27261901994.189148</v>
      </c>
      <c r="D4" s="111">
        <f>WID!T4</f>
        <v>1.3414266666666667E-3</v>
      </c>
      <c r="E4" s="110">
        <f t="shared" si="2"/>
        <v>885766507.46490741</v>
      </c>
      <c r="F4" s="110">
        <f t="shared" si="3"/>
        <v>28147668501.654057</v>
      </c>
      <c r="G4" s="112">
        <f t="shared" si="4"/>
        <v>1.8933805182056342</v>
      </c>
      <c r="H4" s="112">
        <f t="shared" ref="H4:H21" si="8">G4+H3</f>
        <v>4.3231867686390446</v>
      </c>
      <c r="I4" s="112">
        <f t="shared" ref="I4:I21" si="9">(H4+H3)*5/2</f>
        <v>16.882482547681136</v>
      </c>
      <c r="J4" s="112">
        <f t="shared" si="5"/>
        <v>1.3403952077186834</v>
      </c>
      <c r="K4" s="112">
        <f t="shared" ref="K4:K21" si="10">J4+K3</f>
        <v>2.9862847938054347</v>
      </c>
      <c r="L4" s="112">
        <f t="shared" ref="L4:L21" si="11">(K4+K3)*5/2</f>
        <v>11.580435949730465</v>
      </c>
      <c r="N4" s="77" t="s">
        <v>141</v>
      </c>
      <c r="O4" s="72">
        <f>GSYH!F25*1000</f>
        <v>2100135867941.9189</v>
      </c>
      <c r="Q4" s="109">
        <v>3</v>
      </c>
      <c r="R4" s="122">
        <f t="shared" si="0"/>
        <v>1549611776.5010245</v>
      </c>
      <c r="S4" s="113">
        <f t="shared" si="6"/>
        <v>28811513770.690174</v>
      </c>
      <c r="T4" s="123">
        <f t="shared" si="7"/>
        <v>1.1104113879423183</v>
      </c>
      <c r="U4" s="112">
        <f t="shared" ref="U4:U21" si="12">T4+U3</f>
        <v>2.430273961315057</v>
      </c>
      <c r="V4" s="112">
        <f t="shared" ref="V4:V21" si="13">(U4+U3)*5/2</f>
        <v>9.3753413367194902</v>
      </c>
    </row>
    <row r="5" spans="1:22" x14ac:dyDescent="0.2">
      <c r="A5" s="109">
        <v>4</v>
      </c>
      <c r="B5" s="125">
        <v>25650.799999999999</v>
      </c>
      <c r="C5" s="110">
        <f t="shared" si="1"/>
        <v>30842597894.510265</v>
      </c>
      <c r="D5" s="111">
        <f>WID!T5</f>
        <v>1.8478633333333333E-3</v>
      </c>
      <c r="E5" s="110">
        <f t="shared" si="2"/>
        <v>1220175125.2689638</v>
      </c>
      <c r="F5" s="110">
        <f t="shared" si="3"/>
        <v>32062773019.779228</v>
      </c>
      <c r="G5" s="112">
        <f t="shared" si="4"/>
        <v>2.1420652893830763</v>
      </c>
      <c r="H5" s="112">
        <f t="shared" si="8"/>
        <v>6.4652520580221209</v>
      </c>
      <c r="I5" s="112">
        <f t="shared" si="9"/>
        <v>26.971097066652913</v>
      </c>
      <c r="J5" s="112">
        <f t="shared" si="5"/>
        <v>1.5268329346481577</v>
      </c>
      <c r="K5" s="112">
        <f t="shared" si="10"/>
        <v>4.5131177284535919</v>
      </c>
      <c r="L5" s="112">
        <f t="shared" si="11"/>
        <v>18.748506305647567</v>
      </c>
      <c r="N5" s="77" t="s">
        <v>87</v>
      </c>
      <c r="O5" s="72">
        <f>O4-O3</f>
        <v>660316757878.35889</v>
      </c>
      <c r="Q5" s="109">
        <v>4</v>
      </c>
      <c r="R5" s="122">
        <f t="shared" si="0"/>
        <v>2134645787.0956578</v>
      </c>
      <c r="S5" s="113">
        <f t="shared" si="6"/>
        <v>32977243681.605923</v>
      </c>
      <c r="T5" s="123">
        <f t="shared" si="7"/>
        <v>1.2709608810716402</v>
      </c>
      <c r="U5" s="112">
        <f t="shared" si="12"/>
        <v>3.7012348423866972</v>
      </c>
      <c r="V5" s="112">
        <f t="shared" si="13"/>
        <v>15.328772009254386</v>
      </c>
    </row>
    <row r="6" spans="1:22" x14ac:dyDescent="0.2">
      <c r="A6" s="109">
        <v>5</v>
      </c>
      <c r="B6" s="125">
        <v>28457.32</v>
      </c>
      <c r="C6" s="110">
        <f t="shared" si="1"/>
        <v>34217165855.076832</v>
      </c>
      <c r="D6" s="111">
        <f>WID!T6</f>
        <v>2.7073633333333335E-3</v>
      </c>
      <c r="E6" s="110">
        <f t="shared" si="2"/>
        <v>1787717378.6654134</v>
      </c>
      <c r="F6" s="110">
        <f t="shared" si="3"/>
        <v>36004883233.742249</v>
      </c>
      <c r="G6" s="112">
        <f t="shared" si="4"/>
        <v>2.376434161931277</v>
      </c>
      <c r="H6" s="112">
        <f t="shared" si="8"/>
        <v>8.8416862199533988</v>
      </c>
      <c r="I6" s="112">
        <f t="shared" si="9"/>
        <v>38.267345694938797</v>
      </c>
      <c r="J6" s="112">
        <f t="shared" si="5"/>
        <v>1.7145566759159077</v>
      </c>
      <c r="K6" s="112">
        <f t="shared" si="10"/>
        <v>6.2276744043695</v>
      </c>
      <c r="L6" s="112">
        <f t="shared" si="11"/>
        <v>26.851980332057728</v>
      </c>
      <c r="N6" s="77" t="s">
        <v>129</v>
      </c>
      <c r="O6" s="73">
        <f>O3/O4</f>
        <v>0.68558379104993195</v>
      </c>
      <c r="Q6" s="109">
        <v>5</v>
      </c>
      <c r="R6" s="122">
        <f t="shared" si="0"/>
        <v>3127537426.2728257</v>
      </c>
      <c r="S6" s="113">
        <f t="shared" si="6"/>
        <v>37344703281.349655</v>
      </c>
      <c r="T6" s="123">
        <f t="shared" si="7"/>
        <v>1.4392851459655935</v>
      </c>
      <c r="U6" s="112">
        <f t="shared" si="12"/>
        <v>5.140519988352291</v>
      </c>
      <c r="V6" s="112">
        <f t="shared" si="13"/>
        <v>22.104387076847473</v>
      </c>
    </row>
    <row r="7" spans="1:22" x14ac:dyDescent="0.2">
      <c r="A7" s="109">
        <v>6</v>
      </c>
      <c r="B7" s="125">
        <v>31265.16</v>
      </c>
      <c r="C7" s="110">
        <f t="shared" si="1"/>
        <v>37593320987.553085</v>
      </c>
      <c r="D7" s="111">
        <f>WID!T7</f>
        <v>3.6522133333333332E-3</v>
      </c>
      <c r="E7" s="110">
        <f t="shared" si="2"/>
        <v>2411617667.3467808</v>
      </c>
      <c r="F7" s="110">
        <f t="shared" si="3"/>
        <v>40004938654.899864</v>
      </c>
      <c r="G7" s="112">
        <f t="shared" si="4"/>
        <v>2.610913265980328</v>
      </c>
      <c r="H7" s="112">
        <f t="shared" si="8"/>
        <v>11.452599485933726</v>
      </c>
      <c r="I7" s="112">
        <f t="shared" si="9"/>
        <v>50.735714264717814</v>
      </c>
      <c r="J7" s="112">
        <f t="shared" si="5"/>
        <v>1.9050397746071452</v>
      </c>
      <c r="K7" s="112">
        <f t="shared" si="10"/>
        <v>8.1327141789766451</v>
      </c>
      <c r="L7" s="112">
        <f t="shared" si="11"/>
        <v>35.900971458365362</v>
      </c>
      <c r="N7" s="77" t="s">
        <v>111</v>
      </c>
      <c r="O7" s="72">
        <f>GSYH!B25*1000</f>
        <v>3761165557278.313</v>
      </c>
      <c r="Q7" s="109">
        <v>6</v>
      </c>
      <c r="R7" s="122">
        <f t="shared" si="0"/>
        <v>4219025111.2949853</v>
      </c>
      <c r="S7" s="113">
        <f t="shared" si="6"/>
        <v>41812346098.848068</v>
      </c>
      <c r="T7" s="123">
        <f t="shared" si="7"/>
        <v>1.6114705264802287</v>
      </c>
      <c r="U7" s="112">
        <f t="shared" si="12"/>
        <v>6.7519905148325199</v>
      </c>
      <c r="V7" s="112">
        <f t="shared" si="13"/>
        <v>29.731276257962026</v>
      </c>
    </row>
    <row r="8" spans="1:22" x14ac:dyDescent="0.2">
      <c r="A8" s="109">
        <v>7</v>
      </c>
      <c r="B8" s="125">
        <v>34252.04</v>
      </c>
      <c r="C8" s="110">
        <f t="shared" si="1"/>
        <v>41184754346.323753</v>
      </c>
      <c r="D8" s="111">
        <f>WID!T8</f>
        <v>5.4337400000000003E-3</v>
      </c>
      <c r="E8" s="110">
        <f t="shared" si="2"/>
        <v>3587989579.9539542</v>
      </c>
      <c r="F8" s="110">
        <f t="shared" si="3"/>
        <v>44772743926.27771</v>
      </c>
      <c r="G8" s="112">
        <f t="shared" si="4"/>
        <v>2.8603437699627579</v>
      </c>
      <c r="H8" s="112">
        <f t="shared" si="8"/>
        <v>14.312943255896485</v>
      </c>
      <c r="I8" s="112">
        <f t="shared" si="9"/>
        <v>64.413856854575528</v>
      </c>
      <c r="J8" s="112">
        <f t="shared" si="5"/>
        <v>2.1320832093667668</v>
      </c>
      <c r="K8" s="112">
        <f t="shared" si="10"/>
        <v>10.264797388343412</v>
      </c>
      <c r="L8" s="112">
        <f t="shared" si="11"/>
        <v>45.993778918300151</v>
      </c>
      <c r="N8" s="77" t="s">
        <v>112</v>
      </c>
      <c r="O8" s="72">
        <f>GSYH!V25*1000</f>
        <v>607495416942.93042</v>
      </c>
      <c r="Q8" s="109">
        <v>7</v>
      </c>
      <c r="R8" s="122">
        <f t="shared" si="0"/>
        <v>6277038994.1390839</v>
      </c>
      <c r="S8" s="113">
        <f t="shared" si="6"/>
        <v>47461793340.462837</v>
      </c>
      <c r="T8" s="123">
        <f t="shared" si="7"/>
        <v>1.8292032913254441</v>
      </c>
      <c r="U8" s="112">
        <f t="shared" si="12"/>
        <v>8.5811938061579642</v>
      </c>
      <c r="V8" s="112">
        <f t="shared" si="13"/>
        <v>38.332960802476208</v>
      </c>
    </row>
    <row r="9" spans="1:22" x14ac:dyDescent="0.2">
      <c r="A9" s="109">
        <v>8</v>
      </c>
      <c r="B9" s="125">
        <v>37356.589999999997</v>
      </c>
      <c r="C9" s="110">
        <f t="shared" si="1"/>
        <v>44917674461.618469</v>
      </c>
      <c r="D9" s="111">
        <f>WID!T9</f>
        <v>7.8190399999999993E-3</v>
      </c>
      <c r="E9" s="110">
        <f t="shared" si="2"/>
        <v>5163043142.521203</v>
      </c>
      <c r="F9" s="110">
        <f t="shared" si="3"/>
        <v>50080717604.139671</v>
      </c>
      <c r="G9" s="112">
        <f t="shared" si="4"/>
        <v>3.1196007441762021</v>
      </c>
      <c r="H9" s="112">
        <f t="shared" si="8"/>
        <v>17.432544000072689</v>
      </c>
      <c r="I9" s="112">
        <f t="shared" si="9"/>
        <v>79.363718139922938</v>
      </c>
      <c r="J9" s="112">
        <f t="shared" si="5"/>
        <v>2.3848495256989701</v>
      </c>
      <c r="K9" s="112">
        <f t="shared" si="10"/>
        <v>12.649646914042382</v>
      </c>
      <c r="L9" s="112">
        <f t="shared" si="11"/>
        <v>57.286110755964486</v>
      </c>
      <c r="N9" s="77" t="s">
        <v>113</v>
      </c>
      <c r="O9" s="72">
        <f>GSYH!J25*1000</f>
        <v>12950796442.923355</v>
      </c>
      <c r="Q9" s="109">
        <v>8</v>
      </c>
      <c r="R9" s="122">
        <f t="shared" si="0"/>
        <v>9032529892.2534485</v>
      </c>
      <c r="S9" s="113">
        <f t="shared" si="6"/>
        <v>53950204353.871918</v>
      </c>
      <c r="T9" s="123">
        <f t="shared" si="7"/>
        <v>2.0792701755677157</v>
      </c>
      <c r="U9" s="112">
        <f t="shared" si="12"/>
        <v>10.66046398172568</v>
      </c>
      <c r="V9" s="112">
        <f t="shared" si="13"/>
        <v>48.104144469709112</v>
      </c>
    </row>
    <row r="10" spans="1:22" x14ac:dyDescent="0.2">
      <c r="A10" s="109">
        <v>9</v>
      </c>
      <c r="B10" s="125">
        <v>40779.410000000003</v>
      </c>
      <c r="C10" s="110">
        <f t="shared" si="1"/>
        <v>49033283367.589737</v>
      </c>
      <c r="D10" s="111">
        <f>WID!T10</f>
        <v>1.0411436666666666E-2</v>
      </c>
      <c r="E10" s="110">
        <f t="shared" si="2"/>
        <v>6874846104.589201</v>
      </c>
      <c r="F10" s="110">
        <f t="shared" si="3"/>
        <v>55908129472.17894</v>
      </c>
      <c r="G10" s="112">
        <f t="shared" si="4"/>
        <v>3.4054360364012477</v>
      </c>
      <c r="H10" s="112">
        <f t="shared" si="8"/>
        <v>20.837980036473937</v>
      </c>
      <c r="I10" s="112">
        <f t="shared" si="9"/>
        <v>95.67631009136656</v>
      </c>
      <c r="J10" s="112">
        <f t="shared" si="5"/>
        <v>2.6623515483216895</v>
      </c>
      <c r="K10" s="112">
        <f t="shared" si="10"/>
        <v>15.311998462364071</v>
      </c>
      <c r="L10" s="112">
        <f t="shared" si="11"/>
        <v>69.904113441016136</v>
      </c>
      <c r="N10" s="77" t="s">
        <v>114</v>
      </c>
      <c r="O10" s="72">
        <f>GSYH!N25*1000</f>
        <v>545703445955.52228</v>
      </c>
      <c r="Q10" s="109">
        <v>9</v>
      </c>
      <c r="R10" s="122">
        <f t="shared" si="0"/>
        <v>12027258194.480431</v>
      </c>
      <c r="S10" s="113">
        <f t="shared" si="6"/>
        <v>61060541562.070168</v>
      </c>
      <c r="T10" s="123">
        <f t="shared" si="7"/>
        <v>2.3533064331185174</v>
      </c>
      <c r="U10" s="112">
        <f t="shared" si="12"/>
        <v>13.013770414844197</v>
      </c>
      <c r="V10" s="112">
        <f t="shared" si="13"/>
        <v>59.185585991424702</v>
      </c>
    </row>
    <row r="11" spans="1:22" x14ac:dyDescent="0.2">
      <c r="A11" s="109">
        <v>10</v>
      </c>
      <c r="B11" s="125">
        <v>44394.75</v>
      </c>
      <c r="C11" s="110">
        <f t="shared" si="1"/>
        <v>53380378891.781525</v>
      </c>
      <c r="D11" s="111">
        <f>WID!T11</f>
        <v>1.329499E-2</v>
      </c>
      <c r="E11" s="110">
        <f t="shared" si="2"/>
        <v>8778904692.8252029</v>
      </c>
      <c r="F11" s="110">
        <f t="shared" si="3"/>
        <v>62159283584.606728</v>
      </c>
      <c r="G11" s="112">
        <f t="shared" si="4"/>
        <v>3.7073484260077394</v>
      </c>
      <c r="H11" s="112">
        <f t="shared" si="8"/>
        <v>24.545328462481677</v>
      </c>
      <c r="I11" s="112">
        <f t="shared" si="9"/>
        <v>113.45827124738904</v>
      </c>
      <c r="J11" s="112">
        <f t="shared" si="5"/>
        <v>2.9600322253026894</v>
      </c>
      <c r="K11" s="112">
        <f t="shared" si="10"/>
        <v>18.27203068766676</v>
      </c>
      <c r="L11" s="112">
        <f t="shared" si="11"/>
        <v>83.960072875077074</v>
      </c>
      <c r="N11" s="77" t="s">
        <v>137</v>
      </c>
      <c r="O11" s="74">
        <f>O7-O8-O9-O10</f>
        <v>2595015897936.937</v>
      </c>
      <c r="Q11" s="109">
        <v>10</v>
      </c>
      <c r="R11" s="122">
        <f t="shared" si="0"/>
        <v>15358329742.808668</v>
      </c>
      <c r="S11" s="113">
        <f t="shared" si="6"/>
        <v>68738708634.590195</v>
      </c>
      <c r="T11" s="123">
        <f t="shared" si="7"/>
        <v>2.6492271620225072</v>
      </c>
      <c r="U11" s="112">
        <f t="shared" si="12"/>
        <v>15.662997576866704</v>
      </c>
      <c r="V11" s="112">
        <f t="shared" si="13"/>
        <v>71.691919979277259</v>
      </c>
    </row>
    <row r="12" spans="1:22" x14ac:dyDescent="0.2">
      <c r="A12" s="109">
        <v>11</v>
      </c>
      <c r="B12" s="125">
        <v>48115.54</v>
      </c>
      <c r="C12" s="110">
        <f t="shared" si="1"/>
        <v>57854267808.303223</v>
      </c>
      <c r="D12" s="111">
        <f>WID!T12</f>
        <v>1.6170179999999999E-2</v>
      </c>
      <c r="E12" s="110">
        <f t="shared" si="2"/>
        <v>10677440831.909481</v>
      </c>
      <c r="F12" s="110">
        <f t="shared" si="3"/>
        <v>68531708640.212708</v>
      </c>
      <c r="G12" s="112">
        <f t="shared" si="4"/>
        <v>4.0180668093752621</v>
      </c>
      <c r="H12" s="112">
        <f t="shared" si="8"/>
        <v>28.56339527185694</v>
      </c>
      <c r="I12" s="112">
        <f t="shared" si="9"/>
        <v>132.77180933584654</v>
      </c>
      <c r="J12" s="112">
        <f t="shared" si="5"/>
        <v>3.2634878385297239</v>
      </c>
      <c r="K12" s="112">
        <f t="shared" si="10"/>
        <v>21.535518526196483</v>
      </c>
      <c r="L12" s="112">
        <f t="shared" si="11"/>
        <v>99.5188730346581</v>
      </c>
      <c r="N12" s="77" t="s">
        <v>138</v>
      </c>
      <c r="O12" s="74">
        <f>O11-O3</f>
        <v>1155196787873.377</v>
      </c>
      <c r="Q12" s="109">
        <v>11</v>
      </c>
      <c r="R12" s="122">
        <f t="shared" si="0"/>
        <v>18679739995.33432</v>
      </c>
      <c r="S12" s="113">
        <f t="shared" si="6"/>
        <v>76534007803.637543</v>
      </c>
      <c r="T12" s="123">
        <f t="shared" si="7"/>
        <v>2.9496622255398277</v>
      </c>
      <c r="U12" s="112">
        <f t="shared" si="12"/>
        <v>18.612659802406533</v>
      </c>
      <c r="V12" s="112">
        <f t="shared" si="13"/>
        <v>85.689143448183103</v>
      </c>
    </row>
    <row r="13" spans="1:22" x14ac:dyDescent="0.2">
      <c r="A13" s="109">
        <v>12</v>
      </c>
      <c r="B13" s="125">
        <v>52155.98</v>
      </c>
      <c r="C13" s="110">
        <f t="shared" si="1"/>
        <v>62712504831.588867</v>
      </c>
      <c r="D13" s="111">
        <f>WID!T13</f>
        <v>1.9998943333333335E-2</v>
      </c>
      <c r="E13" s="110">
        <f t="shared" si="2"/>
        <v>13205637422.859688</v>
      </c>
      <c r="F13" s="110">
        <f t="shared" si="3"/>
        <v>75918142254.448547</v>
      </c>
      <c r="G13" s="112">
        <f t="shared" si="4"/>
        <v>4.3554787527780014</v>
      </c>
      <c r="H13" s="112">
        <f t="shared" si="8"/>
        <v>32.918874024634945</v>
      </c>
      <c r="I13" s="112">
        <f t="shared" si="9"/>
        <v>153.7056732412297</v>
      </c>
      <c r="J13" s="112">
        <f t="shared" si="5"/>
        <v>3.6152306558103851</v>
      </c>
      <c r="K13" s="112">
        <f t="shared" si="10"/>
        <v>25.150749182006869</v>
      </c>
      <c r="L13" s="112">
        <f t="shared" si="11"/>
        <v>116.71566927050839</v>
      </c>
      <c r="N13" s="77" t="s">
        <v>139</v>
      </c>
      <c r="O13" s="73">
        <f>O3/O11</f>
        <v>0.55484018853534978</v>
      </c>
      <c r="Q13" s="109">
        <v>12</v>
      </c>
      <c r="R13" s="122">
        <f t="shared" si="0"/>
        <v>23102715099.528355</v>
      </c>
      <c r="S13" s="113">
        <f t="shared" si="6"/>
        <v>85815219931.117218</v>
      </c>
      <c r="T13" s="123">
        <f t="shared" si="7"/>
        <v>3.3073651814583052</v>
      </c>
      <c r="U13" s="112">
        <f t="shared" si="12"/>
        <v>21.920024983864838</v>
      </c>
      <c r="V13" s="112">
        <f t="shared" si="13"/>
        <v>101.33171196567844</v>
      </c>
    </row>
    <row r="14" spans="1:22" x14ac:dyDescent="0.2">
      <c r="A14" s="109">
        <v>13</v>
      </c>
      <c r="B14" s="125">
        <v>56483.35</v>
      </c>
      <c r="C14" s="110">
        <f t="shared" si="1"/>
        <v>67915747336.725807</v>
      </c>
      <c r="D14" s="111">
        <f>WID!T14</f>
        <v>2.4286566666666665E-2</v>
      </c>
      <c r="E14" s="110">
        <f t="shared" si="2"/>
        <v>16036826961.329954</v>
      </c>
      <c r="F14" s="110">
        <f t="shared" si="3"/>
        <v>83952574298.055756</v>
      </c>
      <c r="G14" s="112">
        <f t="shared" si="4"/>
        <v>4.7168518511342956</v>
      </c>
      <c r="H14" s="112">
        <f t="shared" si="8"/>
        <v>37.635725875769239</v>
      </c>
      <c r="I14" s="112">
        <f t="shared" si="9"/>
        <v>176.38649975101046</v>
      </c>
      <c r="J14" s="112">
        <f t="shared" si="5"/>
        <v>3.9978312327412837</v>
      </c>
      <c r="K14" s="112">
        <f t="shared" si="10"/>
        <v>29.148580414748153</v>
      </c>
      <c r="L14" s="112">
        <f t="shared" si="11"/>
        <v>135.74832399188756</v>
      </c>
      <c r="Q14" s="109">
        <v>13</v>
      </c>
      <c r="R14" s="122">
        <f t="shared" si="0"/>
        <v>28055763801.805958</v>
      </c>
      <c r="S14" s="113">
        <f t="shared" si="6"/>
        <v>95971511138.531769</v>
      </c>
      <c r="T14" s="123">
        <f t="shared" si="7"/>
        <v>3.6987941603634078</v>
      </c>
      <c r="U14" s="112">
        <f t="shared" si="12"/>
        <v>25.618819144228247</v>
      </c>
      <c r="V14" s="112">
        <f t="shared" si="13"/>
        <v>118.84711032023273</v>
      </c>
    </row>
    <row r="15" spans="1:22" x14ac:dyDescent="0.2">
      <c r="A15" s="109">
        <v>14</v>
      </c>
      <c r="B15" s="125">
        <v>61428.06</v>
      </c>
      <c r="C15" s="110">
        <f t="shared" si="1"/>
        <v>73861281286.347809</v>
      </c>
      <c r="D15" s="111">
        <f>WID!T15</f>
        <v>2.9988919999999999E-2</v>
      </c>
      <c r="E15" s="110">
        <f t="shared" si="2"/>
        <v>19802186426.673473</v>
      </c>
      <c r="F15" s="110">
        <f t="shared" si="3"/>
        <v>93663467713.021286</v>
      </c>
      <c r="G15" s="112">
        <f t="shared" si="4"/>
        <v>5.1297782182287106</v>
      </c>
      <c r="H15" s="112">
        <f t="shared" si="8"/>
        <v>42.765504093997947</v>
      </c>
      <c r="I15" s="112">
        <f t="shared" si="9"/>
        <v>201.00307492441797</v>
      </c>
      <c r="J15" s="112">
        <f t="shared" si="5"/>
        <v>4.4602650927720653</v>
      </c>
      <c r="K15" s="112">
        <f t="shared" si="10"/>
        <v>33.608845507520215</v>
      </c>
      <c r="L15" s="112">
        <f t="shared" si="11"/>
        <v>156.89356480567091</v>
      </c>
      <c r="Q15" s="109">
        <v>14</v>
      </c>
      <c r="R15" s="122">
        <f t="shared" si="0"/>
        <v>34643104055.791672</v>
      </c>
      <c r="S15" s="113">
        <f t="shared" si="6"/>
        <v>108504385342.13948</v>
      </c>
      <c r="T15" s="123">
        <f t="shared" si="7"/>
        <v>4.1818179386381837</v>
      </c>
      <c r="U15" s="112">
        <f t="shared" si="12"/>
        <v>29.80063708286643</v>
      </c>
      <c r="V15" s="112">
        <f t="shared" si="13"/>
        <v>138.5486405677367</v>
      </c>
    </row>
    <row r="16" spans="1:22" x14ac:dyDescent="0.2">
      <c r="A16" s="109">
        <v>15</v>
      </c>
      <c r="B16" s="125">
        <v>67186.13</v>
      </c>
      <c r="C16" s="110">
        <f t="shared" si="1"/>
        <v>80784801709.041946</v>
      </c>
      <c r="D16" s="111">
        <f>WID!T16</f>
        <v>3.7225403333333337E-2</v>
      </c>
      <c r="E16" s="110">
        <f t="shared" si="2"/>
        <v>24580557639.780922</v>
      </c>
      <c r="F16" s="110">
        <f t="shared" si="3"/>
        <v>105365359348.82288</v>
      </c>
      <c r="G16" s="112">
        <f t="shared" si="4"/>
        <v>5.6106272319373662</v>
      </c>
      <c r="H16" s="112">
        <f t="shared" si="8"/>
        <v>48.376131325935312</v>
      </c>
      <c r="I16" s="112">
        <f t="shared" si="9"/>
        <v>227.85408854983316</v>
      </c>
      <c r="J16" s="112">
        <f t="shared" si="5"/>
        <v>5.0175105168095859</v>
      </c>
      <c r="K16" s="112">
        <f t="shared" si="10"/>
        <v>38.626356024329802</v>
      </c>
      <c r="L16" s="112">
        <f t="shared" si="11"/>
        <v>180.58800382962502</v>
      </c>
      <c r="Q16" s="109">
        <v>15</v>
      </c>
      <c r="R16" s="122">
        <f t="shared" si="0"/>
        <v>43002666357.957573</v>
      </c>
      <c r="S16" s="113">
        <f t="shared" si="6"/>
        <v>123787468066.99951</v>
      </c>
      <c r="T16" s="123">
        <f t="shared" si="7"/>
        <v>4.7708362469303749</v>
      </c>
      <c r="U16" s="112">
        <f t="shared" si="12"/>
        <v>34.571473329796802</v>
      </c>
      <c r="V16" s="112">
        <f t="shared" si="13"/>
        <v>160.93027603165808</v>
      </c>
    </row>
    <row r="17" spans="1:22" x14ac:dyDescent="0.2">
      <c r="A17" s="109">
        <v>16</v>
      </c>
      <c r="B17" s="125">
        <v>74136.800000000003</v>
      </c>
      <c r="C17" s="110">
        <f t="shared" si="1"/>
        <v>89142307904.070389</v>
      </c>
      <c r="D17" s="111">
        <f>WID!T17</f>
        <v>4.7172450000000005E-2</v>
      </c>
      <c r="E17" s="110">
        <f t="shared" si="2"/>
        <v>31148759245.178993</v>
      </c>
      <c r="F17" s="110">
        <f t="shared" si="3"/>
        <v>120291067149.24939</v>
      </c>
      <c r="G17" s="112">
        <f t="shared" si="4"/>
        <v>6.1910687364891261</v>
      </c>
      <c r="H17" s="112">
        <f t="shared" si="8"/>
        <v>54.56720006242444</v>
      </c>
      <c r="I17" s="112">
        <f t="shared" si="9"/>
        <v>257.35832847089938</v>
      </c>
      <c r="J17" s="112">
        <f t="shared" si="5"/>
        <v>5.7282744369660792</v>
      </c>
      <c r="K17" s="112">
        <f t="shared" si="10"/>
        <v>44.354630461295883</v>
      </c>
      <c r="L17" s="112">
        <f t="shared" si="11"/>
        <v>207.45246621406423</v>
      </c>
      <c r="Q17" s="109">
        <v>16</v>
      </c>
      <c r="R17" s="122">
        <f t="shared" si="0"/>
        <v>54493462716.117485</v>
      </c>
      <c r="S17" s="113">
        <f t="shared" si="6"/>
        <v>143635770620.18787</v>
      </c>
      <c r="T17" s="123">
        <f t="shared" si="7"/>
        <v>5.5358006067275998</v>
      </c>
      <c r="U17" s="112">
        <f t="shared" si="12"/>
        <v>40.1072739365244</v>
      </c>
      <c r="V17" s="112">
        <f t="shared" si="13"/>
        <v>186.69686816580304</v>
      </c>
    </row>
    <row r="18" spans="1:22" x14ac:dyDescent="0.2">
      <c r="A18" s="109">
        <v>17</v>
      </c>
      <c r="B18" s="125">
        <v>83346.289999999994</v>
      </c>
      <c r="C18" s="110">
        <f t="shared" si="1"/>
        <v>100215825957.44545</v>
      </c>
      <c r="D18" s="111">
        <f>WID!T18</f>
        <v>6.0536133333333332E-2</v>
      </c>
      <c r="E18" s="110">
        <f t="shared" si="2"/>
        <v>39973023297.158714</v>
      </c>
      <c r="F18" s="110">
        <f t="shared" si="3"/>
        <v>140188849254.60416</v>
      </c>
      <c r="G18" s="112">
        <f t="shared" si="4"/>
        <v>6.9601413916078947</v>
      </c>
      <c r="H18" s="112">
        <f t="shared" si="8"/>
        <v>61.527341454032339</v>
      </c>
      <c r="I18" s="112">
        <f t="shared" si="9"/>
        <v>290.23635379114194</v>
      </c>
      <c r="J18" s="112">
        <f t="shared" si="5"/>
        <v>6.6758091067267671</v>
      </c>
      <c r="K18" s="112">
        <f t="shared" si="10"/>
        <v>51.030439568022651</v>
      </c>
      <c r="L18" s="112">
        <f t="shared" si="11"/>
        <v>238.46267507329634</v>
      </c>
      <c r="Q18" s="109">
        <v>17</v>
      </c>
      <c r="R18" s="122">
        <f t="shared" si="0"/>
        <v>69931146776.941132</v>
      </c>
      <c r="S18" s="113">
        <f t="shared" si="6"/>
        <v>170146972734.3866</v>
      </c>
      <c r="T18" s="123">
        <f t="shared" si="7"/>
        <v>6.5575567341544838</v>
      </c>
      <c r="U18" s="112">
        <f t="shared" si="12"/>
        <v>46.664830670678882</v>
      </c>
      <c r="V18" s="112">
        <f t="shared" si="13"/>
        <v>216.93026151800822</v>
      </c>
    </row>
    <row r="19" spans="1:22" x14ac:dyDescent="0.2">
      <c r="A19" s="109">
        <v>18</v>
      </c>
      <c r="B19" s="125">
        <v>97088.26</v>
      </c>
      <c r="C19" s="110">
        <f t="shared" si="1"/>
        <v>116739211387.46805</v>
      </c>
      <c r="D19" s="111">
        <f>WID!T19</f>
        <v>8.370741000000001E-2</v>
      </c>
      <c r="E19" s="110">
        <f t="shared" si="2"/>
        <v>55273405581.594521</v>
      </c>
      <c r="F19" s="110">
        <f t="shared" si="3"/>
        <v>172012616969.06256</v>
      </c>
      <c r="G19" s="112">
        <f t="shared" si="4"/>
        <v>8.1077156171581155</v>
      </c>
      <c r="H19" s="112">
        <f t="shared" si="8"/>
        <v>69.63505707119046</v>
      </c>
      <c r="I19" s="112">
        <f t="shared" si="9"/>
        <v>327.90599631305696</v>
      </c>
      <c r="J19" s="112">
        <f t="shared" si="5"/>
        <v>8.1912605812780583</v>
      </c>
      <c r="K19" s="112">
        <f t="shared" si="10"/>
        <v>59.221700149300709</v>
      </c>
      <c r="L19" s="112">
        <f t="shared" si="11"/>
        <v>275.63034929330843</v>
      </c>
      <c r="Q19" s="109">
        <v>18</v>
      </c>
      <c r="R19" s="122">
        <f t="shared" si="0"/>
        <v>96698531153.199799</v>
      </c>
      <c r="S19" s="113">
        <f t="shared" si="6"/>
        <v>213437742540.66785</v>
      </c>
      <c r="T19" s="123">
        <f t="shared" si="7"/>
        <v>8.2260065132350313</v>
      </c>
      <c r="U19" s="112">
        <f t="shared" si="12"/>
        <v>54.890837183913916</v>
      </c>
      <c r="V19" s="112">
        <f t="shared" si="13"/>
        <v>253.88916963648199</v>
      </c>
    </row>
    <row r="20" spans="1:22" x14ac:dyDescent="0.2">
      <c r="A20" s="109">
        <v>19</v>
      </c>
      <c r="B20" s="125">
        <v>118807.73</v>
      </c>
      <c r="C20" s="110">
        <f t="shared" si="1"/>
        <v>142854766445.86304</v>
      </c>
      <c r="D20" s="111">
        <f>WID!T20</f>
        <v>0.14798985666666667</v>
      </c>
      <c r="E20" s="110">
        <f t="shared" si="2"/>
        <v>97720182353.016373</v>
      </c>
      <c r="F20" s="110">
        <f t="shared" si="3"/>
        <v>240574948798.87939</v>
      </c>
      <c r="G20" s="112">
        <f t="shared" si="4"/>
        <v>9.921480598788202</v>
      </c>
      <c r="H20" s="112">
        <f t="shared" si="8"/>
        <v>79.556537669978667</v>
      </c>
      <c r="I20" s="112">
        <f t="shared" si="9"/>
        <v>372.97898685292284</v>
      </c>
      <c r="J20" s="112">
        <f t="shared" si="5"/>
        <v>11.456206699614794</v>
      </c>
      <c r="K20" s="112">
        <f t="shared" si="10"/>
        <v>70.677906848915498</v>
      </c>
      <c r="L20" s="112">
        <f t="shared" si="11"/>
        <v>324.7490174955405</v>
      </c>
      <c r="Q20" s="109">
        <v>19</v>
      </c>
      <c r="R20" s="122">
        <f t="shared" si="0"/>
        <v>170957407059.1748</v>
      </c>
      <c r="S20" s="113">
        <f t="shared" si="6"/>
        <v>313812173505.03784</v>
      </c>
      <c r="T20" s="123">
        <f t="shared" si="7"/>
        <v>12.094491594864138</v>
      </c>
      <c r="U20" s="112">
        <f t="shared" si="12"/>
        <v>66.985328778778054</v>
      </c>
      <c r="V20" s="112">
        <f t="shared" si="13"/>
        <v>304.69041490672993</v>
      </c>
    </row>
    <row r="21" spans="1:22" x14ac:dyDescent="0.2">
      <c r="A21" s="109">
        <v>20</v>
      </c>
      <c r="B21" s="125">
        <v>244806.34</v>
      </c>
      <c r="C21" s="110">
        <f t="shared" si="1"/>
        <v>294355868302.22699</v>
      </c>
      <c r="D21" s="111">
        <f>WID!T21</f>
        <v>0.48672744333333329</v>
      </c>
      <c r="E21" s="110">
        <f t="shared" si="2"/>
        <v>321394287352.28931</v>
      </c>
      <c r="F21" s="110">
        <f t="shared" si="3"/>
        <v>615750155654.51636</v>
      </c>
      <c r="G21" s="112">
        <f t="shared" si="4"/>
        <v>20.443462330021358</v>
      </c>
      <c r="H21" s="112">
        <f t="shared" si="8"/>
        <v>100.00000000000003</v>
      </c>
      <c r="I21" s="112">
        <f t="shared" si="9"/>
        <v>448.89134417494677</v>
      </c>
      <c r="J21" s="112">
        <f t="shared" si="5"/>
        <v>29.322093151084488</v>
      </c>
      <c r="K21" s="112">
        <f t="shared" si="10"/>
        <v>99.999999999999986</v>
      </c>
      <c r="L21" s="112">
        <f t="shared" si="11"/>
        <v>426.69476712228868</v>
      </c>
      <c r="Q21" s="109">
        <v>20</v>
      </c>
      <c r="R21" s="122">
        <f t="shared" si="0"/>
        <v>562265979108.48767</v>
      </c>
      <c r="S21" s="113">
        <f t="shared" si="6"/>
        <v>856621847410.7146</v>
      </c>
      <c r="T21" s="123">
        <f t="shared" si="7"/>
        <v>33.014671221221931</v>
      </c>
      <c r="U21" s="112">
        <f t="shared" si="12"/>
        <v>99.999999999999986</v>
      </c>
      <c r="V21" s="112">
        <f t="shared" si="13"/>
        <v>417.46332194694509</v>
      </c>
    </row>
    <row r="22" spans="1:22" x14ac:dyDescent="0.2">
      <c r="A22" s="109"/>
      <c r="B22" s="109"/>
      <c r="C22" s="116">
        <f>SUM(C2:C21)</f>
        <v>1439853306403.7959</v>
      </c>
      <c r="D22" s="115">
        <f>SUM(D2:D21)</f>
        <v>0.99967117366666658</v>
      </c>
      <c r="E22" s="116">
        <f>SUM(E2:E21)</f>
        <v>660099628340.0271</v>
      </c>
      <c r="F22" s="116">
        <f>SUM(F2:F21)</f>
        <v>2099952934743.8232</v>
      </c>
      <c r="G22" s="116">
        <f>SUM(G2:G21)</f>
        <v>100.00000000000003</v>
      </c>
      <c r="H22" s="108" t="s">
        <v>91</v>
      </c>
      <c r="I22" s="110">
        <f>SUM(I2:I21)</f>
        <v>3085.3459127963279</v>
      </c>
      <c r="J22" s="116">
        <f>SUM(J2:J21)</f>
        <v>99.999999999999986</v>
      </c>
      <c r="K22" s="108" t="s">
        <v>91</v>
      </c>
      <c r="L22" s="110">
        <f>SUM(L2:L21)</f>
        <v>2519.6240842391589</v>
      </c>
      <c r="Q22" s="109"/>
      <c r="R22" s="126">
        <f>SUM(R2:R21)</f>
        <v>1154816928749.342</v>
      </c>
      <c r="S22" s="126">
        <f>SUM(S2:S21)</f>
        <v>2594670235153.1382</v>
      </c>
      <c r="T22" s="108"/>
      <c r="U22" s="108" t="s">
        <v>91</v>
      </c>
      <c r="V22" s="113">
        <f>SUM(V2:V21)</f>
        <v>2284.3432104165295</v>
      </c>
    </row>
    <row r="23" spans="1:22" x14ac:dyDescent="0.2">
      <c r="A23" s="109"/>
      <c r="B23" s="109"/>
      <c r="C23" s="108"/>
      <c r="D23" s="108"/>
      <c r="E23" s="108"/>
      <c r="F23" s="108"/>
      <c r="G23" s="108"/>
      <c r="H23" s="108" t="s">
        <v>92</v>
      </c>
      <c r="I23" s="110">
        <f>5000-I22</f>
        <v>1914.6540872036721</v>
      </c>
      <c r="J23" s="108"/>
      <c r="K23" s="108" t="s">
        <v>92</v>
      </c>
      <c r="L23" s="110">
        <f>5000-L22</f>
        <v>2480.3759157608411</v>
      </c>
      <c r="Q23" s="109"/>
      <c r="R23" s="108"/>
      <c r="S23" s="108"/>
      <c r="T23" s="108"/>
      <c r="U23" s="108" t="s">
        <v>92</v>
      </c>
      <c r="V23" s="113">
        <f>5000-V22</f>
        <v>2715.6567895834705</v>
      </c>
    </row>
    <row r="24" spans="1:22" x14ac:dyDescent="0.2">
      <c r="A24" s="109"/>
      <c r="B24" s="109"/>
      <c r="C24" s="108"/>
      <c r="D24" s="108"/>
      <c r="E24" s="108"/>
      <c r="F24" s="108"/>
      <c r="G24" s="108"/>
      <c r="H24" s="108" t="s">
        <v>100</v>
      </c>
      <c r="I24" s="117">
        <f>I23/(I23+I22)</f>
        <v>0.38293081744073443</v>
      </c>
      <c r="J24" s="108"/>
      <c r="K24" s="108" t="s">
        <v>100</v>
      </c>
      <c r="L24" s="117">
        <f>L23/(L23+L22)</f>
        <v>0.4960751831521682</v>
      </c>
      <c r="Q24" s="109"/>
      <c r="R24" s="108"/>
      <c r="S24" s="108"/>
      <c r="T24" s="108"/>
      <c r="U24" s="108" t="s">
        <v>100</v>
      </c>
      <c r="V24" s="121">
        <f>V23/(V23+V22)</f>
        <v>0.54313135791669409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workbookViewId="0">
      <selection activeCell="H28" sqref="H28"/>
    </sheetView>
  </sheetViews>
  <sheetFormatPr defaultColWidth="8.85546875" defaultRowHeight="12.75" x14ac:dyDescent="0.2"/>
  <cols>
    <col min="3" max="24" width="9.140625" bestFit="1" customWidth="1"/>
  </cols>
  <sheetData>
    <row r="1" spans="1:24" x14ac:dyDescent="0.2">
      <c r="A1" s="77" t="s">
        <v>95</v>
      </c>
      <c r="B1" s="77">
        <v>2000</v>
      </c>
      <c r="C1" s="77">
        <v>2001</v>
      </c>
      <c r="D1" s="77">
        <v>2002</v>
      </c>
      <c r="E1" s="77">
        <v>2003</v>
      </c>
      <c r="F1" s="77">
        <v>2004</v>
      </c>
      <c r="G1" s="77">
        <v>2005</v>
      </c>
      <c r="H1" s="77">
        <v>2006</v>
      </c>
      <c r="I1" s="77">
        <v>2007</v>
      </c>
      <c r="J1" s="77">
        <v>2008</v>
      </c>
      <c r="K1" s="77">
        <v>2009</v>
      </c>
      <c r="L1" s="77">
        <v>2010</v>
      </c>
      <c r="M1" s="77">
        <v>2011</v>
      </c>
      <c r="N1" s="77">
        <v>2012</v>
      </c>
      <c r="O1" s="77">
        <v>2013</v>
      </c>
      <c r="P1" s="77">
        <v>2014</v>
      </c>
      <c r="Q1" s="77">
        <v>2015</v>
      </c>
      <c r="R1" s="77">
        <v>2016</v>
      </c>
      <c r="S1" s="77">
        <v>2017</v>
      </c>
      <c r="T1" s="77">
        <v>2018</v>
      </c>
      <c r="U1" s="77">
        <v>2019</v>
      </c>
      <c r="V1" s="77">
        <v>2020</v>
      </c>
      <c r="W1" s="77">
        <v>2021</v>
      </c>
      <c r="X1" s="77">
        <v>2022</v>
      </c>
    </row>
    <row r="2" spans="1:24" x14ac:dyDescent="0.2">
      <c r="A2" s="77">
        <v>1</v>
      </c>
      <c r="B2" s="105">
        <v>-5.3185360000000009E-4</v>
      </c>
      <c r="C2" s="105">
        <v>-5.5017066666666675E-4</v>
      </c>
      <c r="D2" s="105">
        <v>-6.2191566666666644E-4</v>
      </c>
      <c r="E2" s="105">
        <v>-7.3001800000000003E-4</v>
      </c>
      <c r="F2" s="105">
        <v>-8.3208333333333322E-4</v>
      </c>
      <c r="G2" s="105">
        <v>-8.6285666666666659E-4</v>
      </c>
      <c r="H2" s="105">
        <v>-9.2364000000000009E-4</v>
      </c>
      <c r="I2" s="105">
        <v>-1.0761599999999998E-3</v>
      </c>
      <c r="J2" s="105">
        <v>-1.0832000000000001E-3</v>
      </c>
      <c r="K2" s="105">
        <v>-1.0795000000000002E-3</v>
      </c>
      <c r="L2" s="105">
        <v>-1.195586E-3</v>
      </c>
      <c r="M2" s="105">
        <v>-1.201691E-3</v>
      </c>
      <c r="N2" s="105">
        <v>-1.1962833333333332E-3</v>
      </c>
      <c r="O2" s="105">
        <v>-1.2618113333333332E-3</v>
      </c>
      <c r="P2" s="105">
        <v>-1.2600206666666669E-3</v>
      </c>
      <c r="Q2" s="105">
        <v>-1.2331410000000001E-3</v>
      </c>
      <c r="R2" s="105">
        <v>-1.2354626666666666E-3</v>
      </c>
      <c r="S2" s="105">
        <v>-1.2056244000000001E-3</v>
      </c>
      <c r="T2" s="105">
        <v>-1.2363763333333333E-3</v>
      </c>
      <c r="U2" s="105">
        <v>-1.2338586666666665E-3</v>
      </c>
      <c r="V2" s="105">
        <v>-1.1670186666666665E-3</v>
      </c>
      <c r="W2" s="105">
        <v>4.7083333333333329E-6</v>
      </c>
      <c r="X2" s="105">
        <v>-1.1848377333333333E-3</v>
      </c>
    </row>
    <row r="3" spans="1:24" x14ac:dyDescent="0.2">
      <c r="A3" s="77">
        <v>2</v>
      </c>
      <c r="B3" s="105">
        <v>2.3650100000000003E-3</v>
      </c>
      <c r="C3" s="105">
        <v>2.4669433333333332E-3</v>
      </c>
      <c r="D3" s="105">
        <v>2.4956299999999996E-3</v>
      </c>
      <c r="E3" s="105">
        <v>2.0774566666666664E-3</v>
      </c>
      <c r="F3" s="105">
        <v>1.7576266666666667E-3</v>
      </c>
      <c r="G3" s="105">
        <v>1.5255233333333334E-3</v>
      </c>
      <c r="H3" s="105">
        <v>1.3131133333333335E-3</v>
      </c>
      <c r="I3" s="105">
        <v>1.0772533333333334E-3</v>
      </c>
      <c r="J3" s="105">
        <v>9.0370666666666664E-4</v>
      </c>
      <c r="K3" s="105">
        <v>7.9750999999999997E-4</v>
      </c>
      <c r="L3" s="105">
        <v>6.3580333333333337E-4</v>
      </c>
      <c r="M3" s="105">
        <v>7.5821000000000005E-4</v>
      </c>
      <c r="N3" s="105">
        <v>7.7074666666666664E-4</v>
      </c>
      <c r="O3" s="105">
        <v>6.4653666666666661E-4</v>
      </c>
      <c r="P3" s="105">
        <v>6.4629666666666662E-4</v>
      </c>
      <c r="Q3" s="105">
        <v>5.9851000000000001E-4</v>
      </c>
      <c r="R3" s="105">
        <v>5.9737333333333338E-4</v>
      </c>
      <c r="S3" s="105">
        <v>5.9564999999999998E-4</v>
      </c>
      <c r="T3" s="105">
        <v>5.9617000000000003E-4</v>
      </c>
      <c r="U3" s="105">
        <v>5.9812999999999999E-4</v>
      </c>
      <c r="V3" s="105">
        <v>5.9809000000000001E-4</v>
      </c>
      <c r="W3" s="105">
        <v>6.1015333333333332E-5</v>
      </c>
      <c r="X3" s="105">
        <v>5.6527053333333332E-4</v>
      </c>
    </row>
    <row r="4" spans="1:24" x14ac:dyDescent="0.2">
      <c r="A4" s="77">
        <v>3</v>
      </c>
      <c r="B4" s="105">
        <v>3.6332000000000001E-3</v>
      </c>
      <c r="C4" s="105">
        <v>3.6890999999999998E-3</v>
      </c>
      <c r="D4" s="105">
        <v>3.7591866666666666E-3</v>
      </c>
      <c r="E4" s="105">
        <v>3.1998599999999997E-3</v>
      </c>
      <c r="F4" s="105">
        <v>2.8113299999999999E-3</v>
      </c>
      <c r="G4" s="105">
        <v>2.4338766666666669E-3</v>
      </c>
      <c r="H4" s="105">
        <v>2.1180299999999999E-3</v>
      </c>
      <c r="I4" s="105">
        <v>1.8600400000000001E-3</v>
      </c>
      <c r="J4" s="105">
        <v>1.6672633333333331E-3</v>
      </c>
      <c r="K4" s="105">
        <v>1.4648433333333331E-3</v>
      </c>
      <c r="L4" s="105">
        <v>1.2410266666666669E-3</v>
      </c>
      <c r="M4" s="105">
        <v>1.5303933333333333E-3</v>
      </c>
      <c r="N4" s="105">
        <v>1.5499533333333333E-3</v>
      </c>
      <c r="O4" s="105">
        <v>1.4042466666666668E-3</v>
      </c>
      <c r="P4" s="105">
        <v>1.4067866666666667E-3</v>
      </c>
      <c r="Q4" s="105">
        <v>1.3430300000000003E-3</v>
      </c>
      <c r="R4" s="105">
        <v>1.3425400000000001E-3</v>
      </c>
      <c r="S4" s="105">
        <v>1.2996599999999998E-3</v>
      </c>
      <c r="T4" s="105">
        <v>1.3414266666666667E-3</v>
      </c>
      <c r="U4" s="105">
        <v>1.3428299999999999E-3</v>
      </c>
      <c r="V4" s="105">
        <v>1.30069E-3</v>
      </c>
      <c r="W4" s="105">
        <v>1.7748189999999999E-4</v>
      </c>
      <c r="X4" s="105">
        <v>1.2961366666666666E-3</v>
      </c>
    </row>
    <row r="5" spans="1:24" x14ac:dyDescent="0.2">
      <c r="A5" s="77">
        <v>4</v>
      </c>
      <c r="B5" s="105">
        <v>4.7866300000000001E-3</v>
      </c>
      <c r="C5" s="105">
        <v>4.8182199999999998E-3</v>
      </c>
      <c r="D5" s="105">
        <v>4.8243366666666666E-3</v>
      </c>
      <c r="E5" s="105">
        <v>4.2692199999999998E-3</v>
      </c>
      <c r="F5" s="105">
        <v>3.822033333333333E-3</v>
      </c>
      <c r="G5" s="105">
        <v>3.4873066666666667E-3</v>
      </c>
      <c r="H5" s="105">
        <v>3.1996999999999998E-3</v>
      </c>
      <c r="I5" s="105">
        <v>2.9440933333333336E-3</v>
      </c>
      <c r="J5" s="105">
        <v>2.7494633333333333E-3</v>
      </c>
      <c r="K5" s="105">
        <v>2.5764366666666664E-3</v>
      </c>
      <c r="L5" s="105">
        <v>2.3048333333333332E-3</v>
      </c>
      <c r="M5" s="105">
        <v>2.0174666666666666E-3</v>
      </c>
      <c r="N5" s="105">
        <v>2.0405633333333336E-3</v>
      </c>
      <c r="O5" s="105">
        <v>1.8691266666666666E-3</v>
      </c>
      <c r="P5" s="105">
        <v>1.8702300000000001E-3</v>
      </c>
      <c r="Q5" s="105">
        <v>1.8484366666666667E-3</v>
      </c>
      <c r="R5" s="105">
        <v>1.8486333333333333E-3</v>
      </c>
      <c r="S5" s="105">
        <v>1.8441266666666665E-3</v>
      </c>
      <c r="T5" s="105">
        <v>1.8478633333333333E-3</v>
      </c>
      <c r="U5" s="105">
        <v>1.8484600000000003E-3</v>
      </c>
      <c r="V5" s="105">
        <v>1.8435566666666666E-3</v>
      </c>
      <c r="W5" s="105">
        <v>5.2972666666666664E-4</v>
      </c>
      <c r="X5" s="105">
        <v>1.7448233333333333E-3</v>
      </c>
    </row>
    <row r="6" spans="1:24" x14ac:dyDescent="0.2">
      <c r="A6" s="77">
        <v>5</v>
      </c>
      <c r="B6" s="105">
        <v>5.8586733333333332E-3</v>
      </c>
      <c r="C6" s="105">
        <v>5.8348166666666668E-3</v>
      </c>
      <c r="D6" s="105">
        <v>5.8104666666666666E-3</v>
      </c>
      <c r="E6" s="105">
        <v>5.1308033333333329E-3</v>
      </c>
      <c r="F6" s="105">
        <v>4.6089300000000007E-3</v>
      </c>
      <c r="G6" s="105">
        <v>4.2083099999999998E-3</v>
      </c>
      <c r="H6" s="105">
        <v>3.7893266666666667E-3</v>
      </c>
      <c r="I6" s="105">
        <v>3.4898933333333336E-3</v>
      </c>
      <c r="J6" s="105">
        <v>3.3051166666666666E-3</v>
      </c>
      <c r="K6" s="105">
        <v>3.0689633333333337E-3</v>
      </c>
      <c r="L6" s="105">
        <v>2.7603133333333335E-3</v>
      </c>
      <c r="M6" s="105">
        <v>2.8635533333333332E-3</v>
      </c>
      <c r="N6" s="105">
        <v>2.9322666666666665E-3</v>
      </c>
      <c r="O6" s="105">
        <v>2.7913333333333336E-3</v>
      </c>
      <c r="P6" s="105">
        <v>2.7973033333333333E-3</v>
      </c>
      <c r="Q6" s="105">
        <v>2.7404833333333333E-3</v>
      </c>
      <c r="R6" s="105">
        <v>2.7413333333333335E-3</v>
      </c>
      <c r="S6" s="105">
        <v>2.7036266666666665E-3</v>
      </c>
      <c r="T6" s="105">
        <v>2.7073633333333335E-3</v>
      </c>
      <c r="U6" s="105">
        <v>2.740683333333333E-3</v>
      </c>
      <c r="V6" s="105">
        <v>2.7016066666666664E-3</v>
      </c>
      <c r="W6" s="105">
        <v>1.0960133333333334E-3</v>
      </c>
      <c r="X6" s="105">
        <v>2.6754966666666666E-3</v>
      </c>
    </row>
    <row r="7" spans="1:24" x14ac:dyDescent="0.2">
      <c r="A7" s="77">
        <v>6</v>
      </c>
      <c r="B7" s="105">
        <v>7.1555433333333335E-3</v>
      </c>
      <c r="C7" s="105">
        <v>7.141666666666666E-3</v>
      </c>
      <c r="D7" s="105">
        <v>7.1574500000000001E-3</v>
      </c>
      <c r="E7" s="105">
        <v>6.54113E-3</v>
      </c>
      <c r="F7" s="105">
        <v>5.9799733333333336E-3</v>
      </c>
      <c r="G7" s="105">
        <v>5.5902199999999999E-3</v>
      </c>
      <c r="H7" s="105">
        <v>5.0922833333333327E-3</v>
      </c>
      <c r="I7" s="105">
        <v>4.586496666666667E-3</v>
      </c>
      <c r="J7" s="105">
        <v>4.34762E-3</v>
      </c>
      <c r="K7" s="105">
        <v>4.1296900000000001E-3</v>
      </c>
      <c r="L7" s="105">
        <v>3.8401266666666664E-3</v>
      </c>
      <c r="M7" s="105">
        <v>3.6660799999999999E-3</v>
      </c>
      <c r="N7" s="105">
        <v>3.7217133333333329E-3</v>
      </c>
      <c r="O7" s="105">
        <v>3.6991699999999999E-3</v>
      </c>
      <c r="P7" s="105">
        <v>3.705296666666667E-3</v>
      </c>
      <c r="Q7" s="105">
        <v>3.6506666666666666E-3</v>
      </c>
      <c r="R7" s="105">
        <v>3.6524333333333332E-3</v>
      </c>
      <c r="S7" s="105">
        <v>3.5605833333333336E-3</v>
      </c>
      <c r="T7" s="105">
        <v>3.6522133333333332E-3</v>
      </c>
      <c r="U7" s="105">
        <v>3.6844633333333334E-3</v>
      </c>
      <c r="V7" s="105">
        <v>3.5898099999999997E-3</v>
      </c>
      <c r="W7" s="105">
        <v>2.0417400000000002E-3</v>
      </c>
      <c r="X7" s="105">
        <v>3.5528197333333338E-3</v>
      </c>
    </row>
    <row r="8" spans="1:24" x14ac:dyDescent="0.2">
      <c r="A8" s="77">
        <v>7</v>
      </c>
      <c r="B8" s="105">
        <v>8.9276466666666672E-3</v>
      </c>
      <c r="C8" s="105">
        <v>8.8109499999999997E-3</v>
      </c>
      <c r="D8" s="105">
        <v>8.8460433333333345E-3</v>
      </c>
      <c r="E8" s="105">
        <v>8.1493633333333329E-3</v>
      </c>
      <c r="F8" s="105">
        <v>7.6180100000000006E-3</v>
      </c>
      <c r="G8" s="105">
        <v>7.2610133333333342E-3</v>
      </c>
      <c r="H8" s="105">
        <v>6.7019266666666676E-3</v>
      </c>
      <c r="I8" s="105">
        <v>6.1659999999999996E-3</v>
      </c>
      <c r="J8" s="105">
        <v>5.772073333333334E-3</v>
      </c>
      <c r="K8" s="105">
        <v>5.4548800000000005E-3</v>
      </c>
      <c r="L8" s="105">
        <v>5.0462533333333337E-3</v>
      </c>
      <c r="M8" s="105">
        <v>4.9210333333333332E-3</v>
      </c>
      <c r="N8" s="105">
        <v>5.1386333333333332E-3</v>
      </c>
      <c r="O8" s="105">
        <v>5.2314400000000004E-3</v>
      </c>
      <c r="P8" s="105">
        <v>5.2322433333333333E-3</v>
      </c>
      <c r="Q8" s="105">
        <v>5.2469200000000004E-3</v>
      </c>
      <c r="R8" s="105">
        <v>5.2501200000000005E-3</v>
      </c>
      <c r="S8" s="105">
        <v>5.387886666666666E-3</v>
      </c>
      <c r="T8" s="105">
        <v>5.4337400000000003E-3</v>
      </c>
      <c r="U8" s="105">
        <v>5.4644933333333331E-3</v>
      </c>
      <c r="V8" s="105">
        <v>5.3975766666666666E-3</v>
      </c>
      <c r="W8" s="105">
        <v>4.0203499999999998E-3</v>
      </c>
      <c r="X8" s="105">
        <v>5.3330266666666666E-3</v>
      </c>
    </row>
    <row r="9" spans="1:24" x14ac:dyDescent="0.2">
      <c r="A9" s="77">
        <v>8</v>
      </c>
      <c r="B9" s="105">
        <v>1.1069213333333333E-2</v>
      </c>
      <c r="C9" s="105">
        <v>1.1122863333333333E-2</v>
      </c>
      <c r="D9" s="105">
        <v>1.1225649999999998E-2</v>
      </c>
      <c r="E9" s="105">
        <v>1.0527173333333334E-2</v>
      </c>
      <c r="F9" s="105">
        <v>1.0084766666666667E-2</v>
      </c>
      <c r="G9" s="105">
        <v>9.6403566666666673E-3</v>
      </c>
      <c r="H9" s="105">
        <v>9.1690799999999996E-3</v>
      </c>
      <c r="I9" s="105">
        <v>8.6465933333333342E-3</v>
      </c>
      <c r="J9" s="105">
        <v>8.2511900000000003E-3</v>
      </c>
      <c r="K9" s="105">
        <v>7.7484266666666664E-3</v>
      </c>
      <c r="L9" s="105">
        <v>7.2134133333333333E-3</v>
      </c>
      <c r="M9" s="105">
        <v>7.19194E-3</v>
      </c>
      <c r="N9" s="105">
        <v>7.41656E-3</v>
      </c>
      <c r="O9" s="105">
        <v>7.4979000000000001E-3</v>
      </c>
      <c r="P9" s="105">
        <v>7.5794933333333328E-3</v>
      </c>
      <c r="Q9" s="105">
        <v>7.5802199999999995E-3</v>
      </c>
      <c r="R9" s="105">
        <v>7.6183466666666661E-3</v>
      </c>
      <c r="S9" s="105">
        <v>7.79118E-3</v>
      </c>
      <c r="T9" s="105">
        <v>7.8190399999999993E-3</v>
      </c>
      <c r="U9" s="105">
        <v>7.8649700000000006E-3</v>
      </c>
      <c r="V9" s="105">
        <v>7.8145999999999997E-3</v>
      </c>
      <c r="W9" s="105">
        <v>6.7195066666666673E-3</v>
      </c>
      <c r="X9" s="105">
        <v>7.7005566666666671E-3</v>
      </c>
    </row>
    <row r="10" spans="1:24" x14ac:dyDescent="0.2">
      <c r="A10" s="77">
        <v>9</v>
      </c>
      <c r="B10" s="105">
        <v>1.394623E-2</v>
      </c>
      <c r="C10" s="105">
        <v>1.4226853333333333E-2</v>
      </c>
      <c r="D10" s="105">
        <v>1.4225993333333332E-2</v>
      </c>
      <c r="E10" s="105">
        <v>1.3528646666666668E-2</v>
      </c>
      <c r="F10" s="105">
        <v>1.3103883333333333E-2</v>
      </c>
      <c r="G10" s="105">
        <v>1.2876949999999998E-2</v>
      </c>
      <c r="H10" s="105">
        <v>1.2407386666666667E-2</v>
      </c>
      <c r="I10" s="105">
        <v>1.1822203333333333E-2</v>
      </c>
      <c r="J10" s="105">
        <v>1.1358956666666668E-2</v>
      </c>
      <c r="K10" s="105">
        <v>1.0586713333333334E-2</v>
      </c>
      <c r="L10" s="105">
        <v>9.9557966666666674E-3</v>
      </c>
      <c r="M10" s="105">
        <v>9.916306666666666E-3</v>
      </c>
      <c r="N10" s="105">
        <v>1.0212196666666666E-2</v>
      </c>
      <c r="O10" s="105">
        <v>1.0162869999999999E-2</v>
      </c>
      <c r="P10" s="105">
        <v>1.015051E-2</v>
      </c>
      <c r="Q10" s="105">
        <v>1.0070563333333334E-2</v>
      </c>
      <c r="R10" s="105">
        <v>1.0143733333333332E-2</v>
      </c>
      <c r="S10" s="105">
        <v>1.0284886666666666E-2</v>
      </c>
      <c r="T10" s="105">
        <v>1.0411436666666666E-2</v>
      </c>
      <c r="U10" s="105">
        <v>1.0489106666666666E-2</v>
      </c>
      <c r="V10" s="105">
        <v>1.0355516666666667E-2</v>
      </c>
      <c r="W10" s="105">
        <v>9.70326E-3</v>
      </c>
      <c r="X10" s="105">
        <v>1.0291853333333333E-2</v>
      </c>
    </row>
    <row r="11" spans="1:24" x14ac:dyDescent="0.2">
      <c r="A11" s="77">
        <v>10</v>
      </c>
      <c r="B11" s="105">
        <v>1.7137329999999999E-2</v>
      </c>
      <c r="C11" s="105">
        <v>1.7225743333333331E-2</v>
      </c>
      <c r="D11" s="105">
        <v>1.7331839999999998E-2</v>
      </c>
      <c r="E11" s="105">
        <v>1.667517E-2</v>
      </c>
      <c r="F11" s="105">
        <v>1.629978E-2</v>
      </c>
      <c r="G11" s="105">
        <v>1.6261459999999998E-2</v>
      </c>
      <c r="H11" s="105">
        <v>1.5693103333333333E-2</v>
      </c>
      <c r="I11" s="105">
        <v>1.511055E-2</v>
      </c>
      <c r="J11" s="105">
        <v>1.4584683333333331E-2</v>
      </c>
      <c r="K11" s="105">
        <v>1.3923086666666667E-2</v>
      </c>
      <c r="L11" s="105">
        <v>1.323847E-2</v>
      </c>
      <c r="M11" s="105">
        <v>1.2842693333333334E-2</v>
      </c>
      <c r="N11" s="105">
        <v>1.3107430000000002E-2</v>
      </c>
      <c r="O11" s="105">
        <v>1.3053416666666668E-2</v>
      </c>
      <c r="P11" s="105">
        <v>1.3061990000000001E-2</v>
      </c>
      <c r="Q11" s="105">
        <v>1.3034923333333334E-2</v>
      </c>
      <c r="R11" s="105">
        <v>1.311006E-2</v>
      </c>
      <c r="S11" s="105">
        <v>1.3220086666666667E-2</v>
      </c>
      <c r="T11" s="105">
        <v>1.329499E-2</v>
      </c>
      <c r="U11" s="105">
        <v>1.330423E-2</v>
      </c>
      <c r="V11" s="105">
        <v>1.3203836666666666E-2</v>
      </c>
      <c r="W11" s="105">
        <v>1.3058163333333334E-2</v>
      </c>
      <c r="X11" s="105">
        <v>1.314069E-2</v>
      </c>
    </row>
    <row r="12" spans="1:24" x14ac:dyDescent="0.2">
      <c r="A12" s="77">
        <v>11</v>
      </c>
      <c r="B12" s="105">
        <v>2.0172889999999999E-2</v>
      </c>
      <c r="C12" s="105">
        <v>2.0569839999999999E-2</v>
      </c>
      <c r="D12" s="105">
        <v>2.0787546666666667E-2</v>
      </c>
      <c r="E12" s="105">
        <v>2.0176213333333335E-2</v>
      </c>
      <c r="F12" s="105">
        <v>1.9788683333333335E-2</v>
      </c>
      <c r="G12" s="105">
        <v>1.9621923333333329E-2</v>
      </c>
      <c r="H12" s="105">
        <v>1.9120316666666665E-2</v>
      </c>
      <c r="I12" s="105">
        <v>1.8550896666666667E-2</v>
      </c>
      <c r="J12" s="105">
        <v>1.7904440000000001E-2</v>
      </c>
      <c r="K12" s="105">
        <v>1.7289296666666669E-2</v>
      </c>
      <c r="L12" s="105">
        <v>1.6555766666666666E-2</v>
      </c>
      <c r="M12" s="105">
        <v>1.5837066666666667E-2</v>
      </c>
      <c r="N12" s="105">
        <v>1.6043340000000003E-2</v>
      </c>
      <c r="O12" s="105">
        <v>1.5875810000000001E-2</v>
      </c>
      <c r="P12" s="105">
        <v>1.5748066666666668E-2</v>
      </c>
      <c r="Q12" s="105">
        <v>1.5840630000000001E-2</v>
      </c>
      <c r="R12" s="105">
        <v>1.5784763333333333E-2</v>
      </c>
      <c r="S12" s="105">
        <v>1.6063736666666665E-2</v>
      </c>
      <c r="T12" s="105">
        <v>1.6170179999999999E-2</v>
      </c>
      <c r="U12" s="105">
        <v>1.6193986666666667E-2</v>
      </c>
      <c r="V12" s="105">
        <v>1.6026993333333333E-2</v>
      </c>
      <c r="W12" s="105">
        <v>1.6527693333333333E-2</v>
      </c>
      <c r="X12" s="105">
        <v>1.603096E-2</v>
      </c>
    </row>
    <row r="13" spans="1:24" x14ac:dyDescent="0.2">
      <c r="A13" s="77">
        <v>12</v>
      </c>
      <c r="B13" s="105">
        <v>2.3720580000000002E-2</v>
      </c>
      <c r="C13" s="105">
        <v>2.4075476666666668E-2</v>
      </c>
      <c r="D13" s="105">
        <v>2.4365463333333334E-2</v>
      </c>
      <c r="E13" s="105">
        <v>2.3781156666666668E-2</v>
      </c>
      <c r="F13" s="105">
        <v>2.3442566666666664E-2</v>
      </c>
      <c r="G13" s="105">
        <v>2.3395996666666665E-2</v>
      </c>
      <c r="H13" s="105">
        <v>2.3102643333333332E-2</v>
      </c>
      <c r="I13" s="105">
        <v>2.2427936666666665E-2</v>
      </c>
      <c r="J13" s="105">
        <v>2.1921813333333331E-2</v>
      </c>
      <c r="K13" s="105">
        <v>2.1029256666666666E-2</v>
      </c>
      <c r="L13" s="105">
        <v>2.0268563333333333E-2</v>
      </c>
      <c r="M13" s="105">
        <v>1.9558876666666666E-2</v>
      </c>
      <c r="N13" s="105">
        <v>1.9754853333333336E-2</v>
      </c>
      <c r="O13" s="105">
        <v>1.9408109999999999E-2</v>
      </c>
      <c r="P13" s="105">
        <v>1.9402646666666665E-2</v>
      </c>
      <c r="Q13" s="105">
        <v>1.9349659999999998E-2</v>
      </c>
      <c r="R13" s="105">
        <v>1.9462960000000001E-2</v>
      </c>
      <c r="S13" s="105">
        <v>1.9811336666666665E-2</v>
      </c>
      <c r="T13" s="105">
        <v>1.9998943333333335E-2</v>
      </c>
      <c r="U13" s="105">
        <v>1.9987106666666667E-2</v>
      </c>
      <c r="V13" s="105">
        <v>1.9820036666666666E-2</v>
      </c>
      <c r="W13" s="105">
        <v>2.0763716666666664E-2</v>
      </c>
      <c r="X13" s="105">
        <v>1.982488666666667E-2</v>
      </c>
    </row>
    <row r="14" spans="1:24" x14ac:dyDescent="0.2">
      <c r="A14" s="77">
        <v>13</v>
      </c>
      <c r="B14" s="105">
        <v>2.8645556666666665E-2</v>
      </c>
      <c r="C14" s="105">
        <v>2.8801629999999998E-2</v>
      </c>
      <c r="D14" s="105">
        <v>2.9127256666666667E-2</v>
      </c>
      <c r="E14" s="105">
        <v>2.8413369999999997E-2</v>
      </c>
      <c r="F14" s="105">
        <v>2.8121116666666668E-2</v>
      </c>
      <c r="G14" s="105">
        <v>2.7961593333333333E-2</v>
      </c>
      <c r="H14" s="105">
        <v>2.7893326666666666E-2</v>
      </c>
      <c r="I14" s="105">
        <v>2.7486446666666664E-2</v>
      </c>
      <c r="J14" s="105">
        <v>2.6879150000000001E-2</v>
      </c>
      <c r="K14" s="105">
        <v>2.5867783333333332E-2</v>
      </c>
      <c r="L14" s="105">
        <v>2.5016113333333336E-2</v>
      </c>
      <c r="M14" s="105">
        <v>2.3944853333333332E-2</v>
      </c>
      <c r="N14" s="105">
        <v>2.4083306666666665E-2</v>
      </c>
      <c r="O14" s="105">
        <v>2.35643E-2</v>
      </c>
      <c r="P14" s="105">
        <v>2.33657E-2</v>
      </c>
      <c r="Q14" s="105">
        <v>2.3367383333333332E-2</v>
      </c>
      <c r="R14" s="105">
        <v>2.3450273333333334E-2</v>
      </c>
      <c r="S14" s="105">
        <v>2.4101240000000003E-2</v>
      </c>
      <c r="T14" s="105">
        <v>2.4286566666666665E-2</v>
      </c>
      <c r="U14" s="105">
        <v>2.4272383333333335E-2</v>
      </c>
      <c r="V14" s="105">
        <v>2.4105370000000001E-2</v>
      </c>
      <c r="W14" s="105">
        <v>2.5862856666666666E-2</v>
      </c>
      <c r="X14" s="105">
        <v>2.4111249999999997E-2</v>
      </c>
    </row>
    <row r="15" spans="1:24" x14ac:dyDescent="0.2">
      <c r="A15" s="77">
        <v>14</v>
      </c>
      <c r="B15" s="105">
        <v>3.513115666666667E-2</v>
      </c>
      <c r="C15" s="105">
        <v>3.5335063333333333E-2</v>
      </c>
      <c r="D15" s="105">
        <v>3.5840369999999996E-2</v>
      </c>
      <c r="E15" s="105">
        <v>3.5034339999999997E-2</v>
      </c>
      <c r="F15" s="105">
        <v>3.4573083333333338E-2</v>
      </c>
      <c r="G15" s="105">
        <v>3.4348866666666672E-2</v>
      </c>
      <c r="H15" s="105">
        <v>3.4092623333333336E-2</v>
      </c>
      <c r="I15" s="105">
        <v>3.3570406666666663E-2</v>
      </c>
      <c r="J15" s="105">
        <v>3.2753883333333331E-2</v>
      </c>
      <c r="K15" s="105">
        <v>3.1886063333333332E-2</v>
      </c>
      <c r="L15" s="105">
        <v>3.0843476666666668E-2</v>
      </c>
      <c r="M15" s="105">
        <v>2.9627406666666665E-2</v>
      </c>
      <c r="N15" s="105">
        <v>2.9590830000000002E-2</v>
      </c>
      <c r="O15" s="105">
        <v>2.90739E-2</v>
      </c>
      <c r="P15" s="105">
        <v>2.8959926666666667E-2</v>
      </c>
      <c r="Q15" s="105">
        <v>2.8900006666666665E-2</v>
      </c>
      <c r="R15" s="105">
        <v>2.9086216666666668E-2</v>
      </c>
      <c r="S15" s="105">
        <v>2.9805896666666665E-2</v>
      </c>
      <c r="T15" s="105">
        <v>2.9988919999999999E-2</v>
      </c>
      <c r="U15" s="105">
        <v>3.0072666666666664E-2</v>
      </c>
      <c r="V15" s="105">
        <v>2.9839040000000001E-2</v>
      </c>
      <c r="W15" s="105">
        <v>3.2516703333333334E-2</v>
      </c>
      <c r="X15" s="105">
        <v>2.9813169999999996E-2</v>
      </c>
    </row>
    <row r="16" spans="1:24" x14ac:dyDescent="0.2">
      <c r="A16" s="77">
        <v>15</v>
      </c>
      <c r="B16" s="105">
        <v>4.2507806666666668E-2</v>
      </c>
      <c r="C16" s="105">
        <v>4.2623183333333328E-2</v>
      </c>
      <c r="D16" s="105">
        <v>4.3093380000000001E-2</v>
      </c>
      <c r="E16" s="105">
        <v>4.2607706666666668E-2</v>
      </c>
      <c r="F16" s="105">
        <v>4.2198396666666665E-2</v>
      </c>
      <c r="G16" s="105">
        <v>4.2236803333333336E-2</v>
      </c>
      <c r="H16" s="105">
        <v>4.1844289999999999E-2</v>
      </c>
      <c r="I16" s="105">
        <v>4.1432656666666672E-2</v>
      </c>
      <c r="J16" s="105">
        <v>4.0736040000000001E-2</v>
      </c>
      <c r="K16" s="105">
        <v>4.0253126666666666E-2</v>
      </c>
      <c r="L16" s="105">
        <v>3.8975776666666663E-2</v>
      </c>
      <c r="M16" s="105">
        <v>3.7345450000000002E-2</v>
      </c>
      <c r="N16" s="105">
        <v>3.7113430000000003E-2</v>
      </c>
      <c r="O16" s="105">
        <v>3.6496556666666666E-2</v>
      </c>
      <c r="P16" s="105">
        <v>3.6287466666666671E-2</v>
      </c>
      <c r="Q16" s="105">
        <v>3.6299686666666664E-2</v>
      </c>
      <c r="R16" s="105">
        <v>3.6490140000000004E-2</v>
      </c>
      <c r="S16" s="105">
        <v>3.7078359999999998E-2</v>
      </c>
      <c r="T16" s="105">
        <v>3.7225403333333337E-2</v>
      </c>
      <c r="U16" s="105">
        <v>3.7273923333333334E-2</v>
      </c>
      <c r="V16" s="105">
        <v>3.7007133333333338E-2</v>
      </c>
      <c r="W16" s="105">
        <v>4.0797486666666667E-2</v>
      </c>
      <c r="X16" s="105">
        <v>3.6983220000000004E-2</v>
      </c>
    </row>
    <row r="17" spans="1:24" x14ac:dyDescent="0.2">
      <c r="A17" s="77">
        <v>16</v>
      </c>
      <c r="B17" s="105">
        <v>5.2933356666666667E-2</v>
      </c>
      <c r="C17" s="105">
        <v>5.3258820000000005E-2</v>
      </c>
      <c r="D17" s="105">
        <v>5.3592623333333332E-2</v>
      </c>
      <c r="E17" s="105">
        <v>5.3175226666666665E-2</v>
      </c>
      <c r="F17" s="105">
        <v>5.2723843333333333E-2</v>
      </c>
      <c r="G17" s="105">
        <v>5.2565283333333331E-2</v>
      </c>
      <c r="H17" s="105">
        <v>5.2217250000000007E-2</v>
      </c>
      <c r="I17" s="105">
        <v>5.1770386666666668E-2</v>
      </c>
      <c r="J17" s="105">
        <v>5.1610286666666672E-2</v>
      </c>
      <c r="K17" s="105">
        <v>5.1457443333333332E-2</v>
      </c>
      <c r="L17" s="105">
        <v>5.0186946666666662E-2</v>
      </c>
      <c r="M17" s="105">
        <v>4.7975043333333328E-2</v>
      </c>
      <c r="N17" s="105">
        <v>4.7473096666666666E-2</v>
      </c>
      <c r="O17" s="105">
        <v>4.7095596666666663E-2</v>
      </c>
      <c r="P17" s="105">
        <v>4.6822860000000001E-2</v>
      </c>
      <c r="Q17" s="105">
        <v>4.6743303333333333E-2</v>
      </c>
      <c r="R17" s="105">
        <v>4.6972213333333332E-2</v>
      </c>
      <c r="S17" s="105">
        <v>4.6961836666666666E-2</v>
      </c>
      <c r="T17" s="105">
        <v>4.7172450000000005E-2</v>
      </c>
      <c r="U17" s="105">
        <v>4.7119523333333337E-2</v>
      </c>
      <c r="V17" s="105">
        <v>4.6852870000000005E-2</v>
      </c>
      <c r="W17" s="105">
        <v>5.1908476666666668E-2</v>
      </c>
      <c r="X17" s="105">
        <v>4.6798560000000003E-2</v>
      </c>
    </row>
    <row r="18" spans="1:24" x14ac:dyDescent="0.2">
      <c r="A18" s="77">
        <v>17</v>
      </c>
      <c r="B18" s="105">
        <v>6.7058566666666666E-2</v>
      </c>
      <c r="C18" s="105">
        <v>6.7437416666666666E-2</v>
      </c>
      <c r="D18" s="105">
        <v>6.7650733333333338E-2</v>
      </c>
      <c r="E18" s="105">
        <v>6.7631659999999996E-2</v>
      </c>
      <c r="F18" s="105">
        <v>6.7127570000000011E-2</v>
      </c>
      <c r="G18" s="105">
        <v>6.6993213333333329E-2</v>
      </c>
      <c r="H18" s="105">
        <v>6.6548549999999998E-2</v>
      </c>
      <c r="I18" s="105">
        <v>6.6164589999999995E-2</v>
      </c>
      <c r="J18" s="105">
        <v>6.6442846666666666E-2</v>
      </c>
      <c r="K18" s="105">
        <v>6.6811303333333336E-2</v>
      </c>
      <c r="L18" s="105">
        <v>6.5383966666666654E-2</v>
      </c>
      <c r="M18" s="105">
        <v>6.2434256666666667E-2</v>
      </c>
      <c r="N18" s="105">
        <v>6.1615516666666668E-2</v>
      </c>
      <c r="O18" s="105">
        <v>6.1466060000000003E-2</v>
      </c>
      <c r="P18" s="105">
        <v>6.1040103333333331E-2</v>
      </c>
      <c r="Q18" s="105">
        <v>6.080454666666666E-2</v>
      </c>
      <c r="R18" s="105">
        <v>6.1005816666666671E-2</v>
      </c>
      <c r="S18" s="105">
        <v>6.0528813333333334E-2</v>
      </c>
      <c r="T18" s="105">
        <v>6.0536133333333332E-2</v>
      </c>
      <c r="U18" s="105">
        <v>6.058295666666666E-2</v>
      </c>
      <c r="V18" s="105">
        <v>6.0183283333333337E-2</v>
      </c>
      <c r="W18" s="105">
        <v>6.7349113333333335E-2</v>
      </c>
      <c r="X18" s="105">
        <v>6.0133196666666666E-2</v>
      </c>
    </row>
    <row r="19" spans="1:24" x14ac:dyDescent="0.2">
      <c r="A19" s="77">
        <v>18</v>
      </c>
      <c r="B19" s="105">
        <v>8.9320426666666675E-2</v>
      </c>
      <c r="C19" s="105">
        <v>8.9737810000000015E-2</v>
      </c>
      <c r="D19" s="105">
        <v>9.0173500000000004E-2</v>
      </c>
      <c r="E19" s="105">
        <v>9.0470849999999992E-2</v>
      </c>
      <c r="F19" s="105">
        <v>8.9863159999999997E-2</v>
      </c>
      <c r="G19" s="105">
        <v>8.9738849999999995E-2</v>
      </c>
      <c r="H19" s="105">
        <v>8.9303320000000005E-2</v>
      </c>
      <c r="I19" s="105">
        <v>8.9319443333333332E-2</v>
      </c>
      <c r="J19" s="105">
        <v>8.997130333333335E-2</v>
      </c>
      <c r="K19" s="105">
        <v>9.0898536666666654E-2</v>
      </c>
      <c r="L19" s="105">
        <v>8.9512703333333318E-2</v>
      </c>
      <c r="M19" s="105">
        <v>8.5856280000000007E-2</v>
      </c>
      <c r="N19" s="105">
        <v>8.5318906666666652E-2</v>
      </c>
      <c r="O19" s="105">
        <v>8.5728786666666668E-2</v>
      </c>
      <c r="P19" s="105">
        <v>8.5124469999999994E-2</v>
      </c>
      <c r="Q19" s="105">
        <v>8.4508796666666663E-2</v>
      </c>
      <c r="R19" s="105">
        <v>8.4717273333333343E-2</v>
      </c>
      <c r="S19" s="105">
        <v>8.3604476666666677E-2</v>
      </c>
      <c r="T19" s="105">
        <v>8.370741000000001E-2</v>
      </c>
      <c r="U19" s="105">
        <v>8.3789926666666667E-2</v>
      </c>
      <c r="V19" s="105">
        <v>8.3257373333333329E-2</v>
      </c>
      <c r="W19" s="105">
        <v>9.2016853333333329E-2</v>
      </c>
      <c r="X19" s="105">
        <v>8.3181736666666659E-2</v>
      </c>
    </row>
    <row r="20" spans="1:24" x14ac:dyDescent="0.2">
      <c r="A20" s="77">
        <v>19</v>
      </c>
      <c r="B20" s="105">
        <v>0.136462</v>
      </c>
      <c r="C20" s="105">
        <v>0.13722668333333332</v>
      </c>
      <c r="D20" s="105">
        <v>0.13840938666666666</v>
      </c>
      <c r="E20" s="105">
        <v>0.13959118666666667</v>
      </c>
      <c r="F20" s="105">
        <v>0.13970108333333334</v>
      </c>
      <c r="G20" s="105">
        <v>0.14002334000000002</v>
      </c>
      <c r="H20" s="105">
        <v>0.14036805333333333</v>
      </c>
      <c r="I20" s="105">
        <v>0.14142510333333336</v>
      </c>
      <c r="J20" s="105">
        <v>0.14321401333333333</v>
      </c>
      <c r="K20" s="105">
        <v>0.14583772</v>
      </c>
      <c r="L20" s="105">
        <v>0.1455369</v>
      </c>
      <c r="M20" s="105">
        <v>0.15247435333333334</v>
      </c>
      <c r="N20" s="105">
        <v>0.15217938666666667</v>
      </c>
      <c r="O20" s="105">
        <v>0.15308692000000002</v>
      </c>
      <c r="P20" s="105">
        <v>0.15167957666666665</v>
      </c>
      <c r="Q20" s="105">
        <v>0.15010710666666666</v>
      </c>
      <c r="R20" s="105">
        <v>0.15019315999999999</v>
      </c>
      <c r="S20" s="105">
        <v>0.14776834333333336</v>
      </c>
      <c r="T20" s="105">
        <v>0.14798985666666667</v>
      </c>
      <c r="U20" s="105">
        <v>0.14819229</v>
      </c>
      <c r="V20" s="105">
        <v>0.14702653333333335</v>
      </c>
      <c r="W20" s="105">
        <v>0.14413198333333335</v>
      </c>
      <c r="X20" s="105">
        <v>0.14694683666666666</v>
      </c>
    </row>
    <row r="21" spans="1:24" x14ac:dyDescent="0.2">
      <c r="A21" s="106">
        <v>20</v>
      </c>
      <c r="B21" s="107">
        <v>0.42885080333333342</v>
      </c>
      <c r="C21" s="107">
        <v>0.42529514333333335</v>
      </c>
      <c r="D21" s="107">
        <v>0.42104842333333342</v>
      </c>
      <c r="E21" s="107">
        <v>0.42899643000000004</v>
      </c>
      <c r="F21" s="107">
        <v>0.43652340666666667</v>
      </c>
      <c r="G21" s="107">
        <v>0.44009367333333332</v>
      </c>
      <c r="H21" s="107">
        <v>0.44640264333333335</v>
      </c>
      <c r="I21" s="107">
        <v>0.45275132000000001</v>
      </c>
      <c r="J21" s="107">
        <v>0.45627193333333327</v>
      </c>
      <c r="K21" s="107">
        <v>0.45956662666666676</v>
      </c>
      <c r="L21" s="107">
        <v>0.47230450000000002</v>
      </c>
      <c r="M21" s="107">
        <v>0.48008256666666649</v>
      </c>
      <c r="N21" s="107">
        <v>0.48077117333333319</v>
      </c>
      <c r="O21" s="107">
        <v>0.48278049666666673</v>
      </c>
      <c r="P21" s="107">
        <v>0.48604887999999996</v>
      </c>
      <c r="Q21" s="107">
        <v>0.48886923333333332</v>
      </c>
      <c r="R21" s="107">
        <v>0.4874390566666667</v>
      </c>
      <c r="S21" s="107">
        <v>0.48846812666666678</v>
      </c>
      <c r="T21" s="107">
        <v>0.48672744333333329</v>
      </c>
      <c r="U21" s="107">
        <v>0.48608269333333326</v>
      </c>
      <c r="V21" s="107">
        <v>0.48991729000000012</v>
      </c>
      <c r="W21" s="107">
        <v>0.47064860333333358</v>
      </c>
      <c r="X21" s="107">
        <v>0.49074540333333344</v>
      </c>
    </row>
    <row r="22" spans="1:24" x14ac:dyDescent="0.2">
      <c r="B22" s="104">
        <v>0.99983658940000009</v>
      </c>
      <c r="C22" s="104">
        <v>0.99983380699999991</v>
      </c>
      <c r="D22" s="104">
        <v>0.99982817666666679</v>
      </c>
      <c r="E22" s="104">
        <v>0.99983310466666653</v>
      </c>
      <c r="F22" s="104">
        <v>0.99982675333333337</v>
      </c>
      <c r="G22" s="104">
        <v>0.99984482333333313</v>
      </c>
      <c r="H22" s="104">
        <v>0.99986378599999992</v>
      </c>
      <c r="I22" s="104">
        <v>0.99987650733333311</v>
      </c>
      <c r="J22" s="104">
        <v>0.9998742266666667</v>
      </c>
      <c r="K22" s="104">
        <v>0.99987938523333331</v>
      </c>
      <c r="L22" s="104">
        <v>0.9999005190000001</v>
      </c>
      <c r="M22" s="104">
        <v>0.99990506333333329</v>
      </c>
      <c r="N22" s="104">
        <v>0.99990221500000009</v>
      </c>
      <c r="O22" s="104">
        <v>0.99993552566666688</v>
      </c>
      <c r="P22" s="104">
        <v>0.99993593559999994</v>
      </c>
      <c r="Q22" s="104">
        <v>0.99993619760000008</v>
      </c>
      <c r="R22" s="104">
        <v>0.99993499833333344</v>
      </c>
      <c r="S22" s="104">
        <v>0.99993538426666673</v>
      </c>
      <c r="T22" s="104">
        <v>0.99993551573333317</v>
      </c>
      <c r="U22" s="104">
        <v>0.99993540656666657</v>
      </c>
      <c r="V22" s="104">
        <v>0.99993532656666662</v>
      </c>
      <c r="W22" s="104">
        <v>0.99993545223333358</v>
      </c>
      <c r="X22" s="104">
        <v>0.99993554816666685</v>
      </c>
    </row>
    <row r="27" spans="1:24" x14ac:dyDescent="0.2">
      <c r="A27" t="s">
        <v>88</v>
      </c>
    </row>
    <row r="28" spans="1:24" x14ac:dyDescent="0.2">
      <c r="A28">
        <v>1</v>
      </c>
      <c r="B28" s="75">
        <v>-1.2666666666666666E-3</v>
      </c>
    </row>
    <row r="29" spans="1:24" x14ac:dyDescent="0.2">
      <c r="A29">
        <v>2</v>
      </c>
      <c r="B29" s="75">
        <v>5.3333333333333336E-4</v>
      </c>
    </row>
    <row r="30" spans="1:24" x14ac:dyDescent="0.2">
      <c r="A30">
        <v>3</v>
      </c>
      <c r="B30" s="75">
        <v>1.3333333333333335E-3</v>
      </c>
    </row>
    <row r="31" spans="1:24" x14ac:dyDescent="0.2">
      <c r="A31">
        <v>4</v>
      </c>
      <c r="B31" s="75">
        <v>1.6666666666666666E-3</v>
      </c>
    </row>
    <row r="32" spans="1:24" x14ac:dyDescent="0.2">
      <c r="A32">
        <v>5</v>
      </c>
      <c r="B32" s="75">
        <v>2.5333333333333332E-3</v>
      </c>
    </row>
    <row r="33" spans="1:2" x14ac:dyDescent="0.2">
      <c r="A33">
        <v>6</v>
      </c>
      <c r="B33" s="75">
        <v>3.3666666666666667E-3</v>
      </c>
    </row>
    <row r="34" spans="1:2" x14ac:dyDescent="0.2">
      <c r="A34">
        <v>7</v>
      </c>
      <c r="B34" s="75">
        <v>4.933333333333333E-3</v>
      </c>
    </row>
    <row r="35" spans="1:2" x14ac:dyDescent="0.2">
      <c r="A35">
        <v>8</v>
      </c>
      <c r="B35" s="75">
        <v>7.1999999999999998E-3</v>
      </c>
    </row>
    <row r="36" spans="1:2" x14ac:dyDescent="0.2">
      <c r="A36">
        <v>9</v>
      </c>
      <c r="B36" s="75">
        <v>9.7999999999999997E-3</v>
      </c>
    </row>
    <row r="37" spans="1:2" x14ac:dyDescent="0.2">
      <c r="A37">
        <v>10</v>
      </c>
      <c r="B37" s="75">
        <v>1.2499999999999999E-2</v>
      </c>
    </row>
    <row r="38" spans="1:2" x14ac:dyDescent="0.2">
      <c r="A38">
        <v>11</v>
      </c>
      <c r="B38" s="75">
        <v>1.5366666666666667E-2</v>
      </c>
    </row>
    <row r="39" spans="1:2" x14ac:dyDescent="0.2">
      <c r="A39">
        <v>12</v>
      </c>
      <c r="B39" s="75">
        <v>1.8833333333333334E-2</v>
      </c>
    </row>
    <row r="40" spans="1:2" x14ac:dyDescent="0.2">
      <c r="A40">
        <v>13</v>
      </c>
      <c r="B40" s="75">
        <v>2.3133333333333332E-2</v>
      </c>
    </row>
    <row r="41" spans="1:2" x14ac:dyDescent="0.2">
      <c r="A41">
        <v>14</v>
      </c>
      <c r="B41" s="75">
        <v>2.8366666666666665E-2</v>
      </c>
    </row>
    <row r="42" spans="1:2" x14ac:dyDescent="0.2">
      <c r="A42">
        <v>15</v>
      </c>
      <c r="B42" s="75">
        <v>3.5333333333333335E-2</v>
      </c>
    </row>
    <row r="43" spans="1:2" x14ac:dyDescent="0.2">
      <c r="A43">
        <v>16</v>
      </c>
      <c r="B43" s="75">
        <v>4.4300000000000006E-2</v>
      </c>
    </row>
    <row r="44" spans="1:2" x14ac:dyDescent="0.2">
      <c r="A44">
        <v>17</v>
      </c>
      <c r="B44" s="75">
        <v>5.7000000000000002E-2</v>
      </c>
    </row>
    <row r="45" spans="1:2" x14ac:dyDescent="0.2">
      <c r="A45">
        <v>18</v>
      </c>
      <c r="B45" s="75">
        <v>7.6733333333333334E-2</v>
      </c>
    </row>
    <row r="46" spans="1:2" x14ac:dyDescent="0.2">
      <c r="A46">
        <v>19</v>
      </c>
      <c r="B46" s="75">
        <v>0.1273</v>
      </c>
    </row>
    <row r="47" spans="1:2" x14ac:dyDescent="0.2">
      <c r="A47">
        <v>20</v>
      </c>
      <c r="B47" s="75">
        <v>0.5309666666666667</v>
      </c>
    </row>
    <row r="48" spans="1:2" x14ac:dyDescent="0.2">
      <c r="A48" t="s">
        <v>89</v>
      </c>
      <c r="B48">
        <v>0.99993333333333334</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3"/>
  <sheetViews>
    <sheetView workbookViewId="0">
      <selection activeCell="C26" sqref="C26"/>
    </sheetView>
  </sheetViews>
  <sheetFormatPr defaultColWidth="11.42578125" defaultRowHeight="12.75" x14ac:dyDescent="0.2"/>
  <cols>
    <col min="2" max="2" width="12.28515625" bestFit="1" customWidth="1"/>
    <col min="3" max="3" width="20.85546875" bestFit="1" customWidth="1"/>
    <col min="4" max="4" width="12.42578125" bestFit="1" customWidth="1"/>
    <col min="5" max="6" width="19.85546875" bestFit="1" customWidth="1"/>
    <col min="9" max="9" width="11.42578125" bestFit="1" customWidth="1"/>
    <col min="12" max="12" width="11.7109375" bestFit="1" customWidth="1"/>
    <col min="15" max="15" width="20.42578125" bestFit="1" customWidth="1"/>
    <col min="17" max="17" width="7.85546875" bestFit="1" customWidth="1"/>
    <col min="18" max="18" width="17.28515625" bestFit="1" customWidth="1"/>
    <col min="19" max="19" width="18.2851562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Gelir'!B63</f>
        <v>69349.42</v>
      </c>
      <c r="Q1" s="108" t="s">
        <v>95</v>
      </c>
      <c r="R1" s="108" t="s">
        <v>115</v>
      </c>
      <c r="S1" s="108" t="s">
        <v>116</v>
      </c>
      <c r="T1" s="108" t="s">
        <v>106</v>
      </c>
      <c r="U1" s="108" t="s">
        <v>101</v>
      </c>
      <c r="V1" s="108" t="s">
        <v>117</v>
      </c>
    </row>
    <row r="2" spans="1:22" x14ac:dyDescent="0.2">
      <c r="A2" s="109">
        <v>1</v>
      </c>
      <c r="B2" s="125">
        <v>9946.82</v>
      </c>
      <c r="C2" s="110">
        <f>B2*$O$2/20</f>
        <v>12345190854.619999</v>
      </c>
      <c r="D2" s="111">
        <f>WID!U2</f>
        <v>-1.2338586666666665E-3</v>
      </c>
      <c r="E2" s="110">
        <f>D2*$O$5</f>
        <v>-888797072.69826722</v>
      </c>
      <c r="F2" s="110">
        <f>E2+C2</f>
        <v>11456393781.921732</v>
      </c>
      <c r="G2" s="112">
        <f>C2*100/$C$22</f>
        <v>0.71714326711122034</v>
      </c>
      <c r="H2" s="112">
        <f>G2</f>
        <v>0.71714326711122034</v>
      </c>
      <c r="I2" s="112">
        <f>H2*5/2</f>
        <v>1.7928581677780508</v>
      </c>
      <c r="J2" s="112">
        <f>F2*100/$F$22</f>
        <v>0.46922772108010352</v>
      </c>
      <c r="K2" s="112">
        <f>J2</f>
        <v>0.46922772108010352</v>
      </c>
      <c r="L2" s="112">
        <f>K2*5/2</f>
        <v>1.1730693027002588</v>
      </c>
      <c r="N2" s="77" t="s">
        <v>135</v>
      </c>
      <c r="O2" s="72">
        <f>Nufus!F18</f>
        <v>24822387.164179105</v>
      </c>
      <c r="Q2" s="109">
        <v>1</v>
      </c>
      <c r="R2" s="122">
        <f t="shared" ref="R2:R21" si="0">D2*$O$12</f>
        <v>-1469107518.172626</v>
      </c>
      <c r="S2" s="113">
        <f>C2+R2</f>
        <v>10876083336.447372</v>
      </c>
      <c r="T2" s="123">
        <f>S2*100/$S$22</f>
        <v>0.37352916122981727</v>
      </c>
      <c r="U2" s="112">
        <f>T2</f>
        <v>0.37352916122981727</v>
      </c>
      <c r="V2" s="112">
        <f>U2*5/2</f>
        <v>0.93382290307454319</v>
      </c>
    </row>
    <row r="3" spans="1:22" x14ac:dyDescent="0.2">
      <c r="A3" s="109">
        <v>2</v>
      </c>
      <c r="B3" s="125">
        <v>19202.349999999999</v>
      </c>
      <c r="C3" s="110">
        <f t="shared" ref="C3:C21" si="1">B3*$O$2/20</f>
        <v>23832408308.103729</v>
      </c>
      <c r="D3" s="111">
        <f>WID!U3</f>
        <v>5.9812999999999999E-4</v>
      </c>
      <c r="E3" s="110">
        <f t="shared" ref="E3:E21" si="2">D3*$O$5</f>
        <v>430856634.92497355</v>
      </c>
      <c r="F3" s="110">
        <f t="shared" ref="F3:F21" si="3">E3+C3</f>
        <v>24263264943.028702</v>
      </c>
      <c r="G3" s="112">
        <f t="shared" ref="G3:G21" si="4">C3*100/$C$22</f>
        <v>1.3844460858056284</v>
      </c>
      <c r="H3" s="112">
        <f>G3+H2</f>
        <v>2.1015893529168488</v>
      </c>
      <c r="I3" s="112">
        <f>(H3+H2)*5/2</f>
        <v>7.0468315500701726</v>
      </c>
      <c r="J3" s="112">
        <f t="shared" ref="J3:J21" si="5">F3*100/$F$22</f>
        <v>0.99376791090628613</v>
      </c>
      <c r="K3" s="112">
        <f>J3+K2</f>
        <v>1.4629956319863897</v>
      </c>
      <c r="L3" s="112">
        <f>(K3+K2)*5/2</f>
        <v>4.8305583826662328</v>
      </c>
      <c r="N3" s="77" t="s">
        <v>102</v>
      </c>
      <c r="O3" s="72">
        <f>O2*O1</f>
        <v>1721418152851.2656</v>
      </c>
      <c r="Q3" s="109">
        <v>2</v>
      </c>
      <c r="R3" s="122">
        <f t="shared" si="0"/>
        <v>712170124.16705167</v>
      </c>
      <c r="S3" s="113">
        <f t="shared" ref="S3:S21" si="6">C3+R3</f>
        <v>24544578432.270782</v>
      </c>
      <c r="T3" s="123">
        <f t="shared" ref="T3:T21" si="7">S3*100/$S$22</f>
        <v>0.84296115714945374</v>
      </c>
      <c r="U3" s="112">
        <f>T3+U2</f>
        <v>1.216490318379271</v>
      </c>
      <c r="V3" s="112">
        <f>(U3+U2)*5/2</f>
        <v>3.9750486990227207</v>
      </c>
    </row>
    <row r="4" spans="1:22" x14ac:dyDescent="0.2">
      <c r="A4" s="109">
        <v>3</v>
      </c>
      <c r="B4" s="125">
        <v>24809.06</v>
      </c>
      <c r="C4" s="110">
        <f t="shared" si="1"/>
        <v>30791004624.967468</v>
      </c>
      <c r="D4" s="111">
        <f>WID!U4</f>
        <v>1.3428299999999999E-3</v>
      </c>
      <c r="E4" s="110">
        <f t="shared" si="2"/>
        <v>967293422.9620688</v>
      </c>
      <c r="F4" s="110">
        <f t="shared" si="3"/>
        <v>31758298047.929539</v>
      </c>
      <c r="G4" s="112">
        <f t="shared" si="4"/>
        <v>1.7886772196901419</v>
      </c>
      <c r="H4" s="112">
        <f t="shared" ref="H4:H21" si="8">G4+H3</f>
        <v>3.8902665726069907</v>
      </c>
      <c r="I4" s="112">
        <f t="shared" ref="I4:I21" si="9">(H4+H3)*5/2</f>
        <v>14.9796398138096</v>
      </c>
      <c r="J4" s="112">
        <f t="shared" si="5"/>
        <v>1.3007473470341024</v>
      </c>
      <c r="K4" s="112">
        <f t="shared" ref="K4:K21" si="10">J4+K3</f>
        <v>2.7637429790204919</v>
      </c>
      <c r="L4" s="112">
        <f t="shared" ref="L4:L21" si="11">(K4+K3)*5/2</f>
        <v>10.566846527517203</v>
      </c>
      <c r="N4" s="77" t="s">
        <v>141</v>
      </c>
      <c r="O4" s="72">
        <f>GSYH!F26*1000</f>
        <v>2441757602343.8066</v>
      </c>
      <c r="Q4" s="109">
        <v>3</v>
      </c>
      <c r="R4" s="122">
        <f t="shared" si="0"/>
        <v>1598855445.865016</v>
      </c>
      <c r="S4" s="113">
        <f t="shared" si="6"/>
        <v>32389860070.832485</v>
      </c>
      <c r="T4" s="123">
        <f t="shared" si="7"/>
        <v>1.1124001987061964</v>
      </c>
      <c r="U4" s="112">
        <f t="shared" ref="U4:U21" si="12">T4+U3</f>
        <v>2.3288905170854672</v>
      </c>
      <c r="V4" s="112">
        <f t="shared" ref="V4:V21" si="13">(U4+U3)*5/2</f>
        <v>8.8634520886618446</v>
      </c>
    </row>
    <row r="5" spans="1:22" x14ac:dyDescent="0.2">
      <c r="A5" s="109">
        <v>4</v>
      </c>
      <c r="B5" s="125">
        <v>28702.400000000001</v>
      </c>
      <c r="C5" s="110">
        <f t="shared" si="1"/>
        <v>35623104267.056717</v>
      </c>
      <c r="D5" s="111">
        <f>WID!U5</f>
        <v>1.8484600000000003E-3</v>
      </c>
      <c r="E5" s="110">
        <f t="shared" si="2"/>
        <v>1331518658.8089826</v>
      </c>
      <c r="F5" s="110">
        <f t="shared" si="3"/>
        <v>36954622925.8657</v>
      </c>
      <c r="G5" s="112">
        <f t="shared" si="4"/>
        <v>2.0693782444975475</v>
      </c>
      <c r="H5" s="112">
        <f t="shared" si="8"/>
        <v>5.9596448171045378</v>
      </c>
      <c r="I5" s="112">
        <f t="shared" si="9"/>
        <v>24.624778474278823</v>
      </c>
      <c r="J5" s="112">
        <f t="shared" si="5"/>
        <v>1.513576944801021</v>
      </c>
      <c r="K5" s="112">
        <f t="shared" si="10"/>
        <v>4.2773199238215129</v>
      </c>
      <c r="L5" s="112">
        <f t="shared" si="11"/>
        <v>17.602657257105012</v>
      </c>
      <c r="N5" s="77" t="s">
        <v>87</v>
      </c>
      <c r="O5" s="72">
        <f>O4-O3</f>
        <v>720339449492.54102</v>
      </c>
      <c r="Q5" s="109">
        <v>4</v>
      </c>
      <c r="R5" s="122">
        <f t="shared" si="0"/>
        <v>2200889418.2164888</v>
      </c>
      <c r="S5" s="113">
        <f t="shared" si="6"/>
        <v>37823993685.273209</v>
      </c>
      <c r="T5" s="123">
        <f t="shared" si="7"/>
        <v>1.2990305607787829</v>
      </c>
      <c r="U5" s="112">
        <f t="shared" si="12"/>
        <v>3.6279210778642499</v>
      </c>
      <c r="V5" s="112">
        <f t="shared" si="13"/>
        <v>14.892028987374292</v>
      </c>
    </row>
    <row r="6" spans="1:22" x14ac:dyDescent="0.2">
      <c r="A6" s="109">
        <v>5</v>
      </c>
      <c r="B6" s="125">
        <v>32002.93</v>
      </c>
      <c r="C6" s="110">
        <f t="shared" si="1"/>
        <v>39719455942.40612</v>
      </c>
      <c r="D6" s="111">
        <f>WID!U6</f>
        <v>2.740683333333333E-3</v>
      </c>
      <c r="E6" s="110">
        <f t="shared" si="2"/>
        <v>1974222323.5667155</v>
      </c>
      <c r="F6" s="110">
        <f t="shared" si="3"/>
        <v>41693678265.972839</v>
      </c>
      <c r="G6" s="112">
        <f t="shared" si="4"/>
        <v>2.3073390065701087</v>
      </c>
      <c r="H6" s="112">
        <f t="shared" si="8"/>
        <v>8.2669838236746465</v>
      </c>
      <c r="I6" s="112">
        <f t="shared" si="9"/>
        <v>35.566571601947963</v>
      </c>
      <c r="J6" s="112">
        <f t="shared" si="5"/>
        <v>1.7076778267748913</v>
      </c>
      <c r="K6" s="112">
        <f t="shared" si="10"/>
        <v>5.9849977505964045</v>
      </c>
      <c r="L6" s="112">
        <f t="shared" si="11"/>
        <v>25.655794186044794</v>
      </c>
      <c r="N6" s="77" t="s">
        <v>129</v>
      </c>
      <c r="O6" s="73">
        <f>O3/O4</f>
        <v>0.70499141732942783</v>
      </c>
      <c r="Q6" s="109">
        <v>5</v>
      </c>
      <c r="R6" s="122">
        <f t="shared" si="0"/>
        <v>3263225034.3613744</v>
      </c>
      <c r="S6" s="113">
        <f t="shared" si="6"/>
        <v>42982680976.767494</v>
      </c>
      <c r="T6" s="123">
        <f t="shared" si="7"/>
        <v>1.4762009701467751</v>
      </c>
      <c r="U6" s="112">
        <f t="shared" si="12"/>
        <v>5.1041220480110248</v>
      </c>
      <c r="V6" s="112">
        <f t="shared" si="13"/>
        <v>21.830107814688191</v>
      </c>
    </row>
    <row r="7" spans="1:22" x14ac:dyDescent="0.2">
      <c r="A7" s="109">
        <v>6</v>
      </c>
      <c r="B7" s="125">
        <v>35346.160000000003</v>
      </c>
      <c r="C7" s="110">
        <f t="shared" si="1"/>
        <v>43868803414.351051</v>
      </c>
      <c r="D7" s="111">
        <f>WID!U7</f>
        <v>3.6844633333333334E-3</v>
      </c>
      <c r="E7" s="110">
        <f t="shared" si="2"/>
        <v>2654064289.208786</v>
      </c>
      <c r="F7" s="110">
        <f t="shared" si="3"/>
        <v>46522867703.559837</v>
      </c>
      <c r="G7" s="112">
        <f t="shared" si="4"/>
        <v>2.5483783422476667</v>
      </c>
      <c r="H7" s="112">
        <f t="shared" si="8"/>
        <v>10.815362165922313</v>
      </c>
      <c r="I7" s="112">
        <f t="shared" si="9"/>
        <v>47.705864973992398</v>
      </c>
      <c r="J7" s="112">
        <f t="shared" si="5"/>
        <v>1.9054703955009069</v>
      </c>
      <c r="K7" s="112">
        <f t="shared" si="10"/>
        <v>7.8904681460973114</v>
      </c>
      <c r="L7" s="112">
        <f t="shared" si="11"/>
        <v>34.688664741734286</v>
      </c>
      <c r="N7" s="77" t="s">
        <v>111</v>
      </c>
      <c r="O7" s="72">
        <f>GSYH!B26*1000</f>
        <v>4317809823926.1196</v>
      </c>
      <c r="Q7" s="109">
        <v>6</v>
      </c>
      <c r="R7" s="122">
        <f t="shared" si="0"/>
        <v>4386947167.9884796</v>
      </c>
      <c r="S7" s="113">
        <f t="shared" si="6"/>
        <v>48255750582.339531</v>
      </c>
      <c r="T7" s="123">
        <f t="shared" si="7"/>
        <v>1.6572997357543529</v>
      </c>
      <c r="U7" s="112">
        <f t="shared" si="12"/>
        <v>6.7614217837653774</v>
      </c>
      <c r="V7" s="112">
        <f t="shared" si="13"/>
        <v>29.663859579441009</v>
      </c>
    </row>
    <row r="8" spans="1:22" x14ac:dyDescent="0.2">
      <c r="A8" s="109">
        <v>7</v>
      </c>
      <c r="B8" s="125">
        <v>38704.639999999999</v>
      </c>
      <c r="C8" s="110">
        <f t="shared" si="1"/>
        <v>48037077956.508652</v>
      </c>
      <c r="D8" s="111">
        <f>WID!U8</f>
        <v>5.4644933333333331E-3</v>
      </c>
      <c r="E8" s="110">
        <f t="shared" si="2"/>
        <v>3936290119.4889936</v>
      </c>
      <c r="F8" s="110">
        <f t="shared" si="3"/>
        <v>51973368075.997643</v>
      </c>
      <c r="G8" s="112">
        <f t="shared" si="4"/>
        <v>2.7905171684984369</v>
      </c>
      <c r="H8" s="112">
        <f t="shared" si="8"/>
        <v>13.605879334420749</v>
      </c>
      <c r="I8" s="112">
        <f t="shared" si="9"/>
        <v>61.053103750857652</v>
      </c>
      <c r="J8" s="112">
        <f t="shared" si="5"/>
        <v>2.1287104409453157</v>
      </c>
      <c r="K8" s="112">
        <f t="shared" si="10"/>
        <v>10.019178587042628</v>
      </c>
      <c r="L8" s="112">
        <f t="shared" si="11"/>
        <v>44.774116832849849</v>
      </c>
      <c r="N8" s="77" t="s">
        <v>112</v>
      </c>
      <c r="O8" s="72">
        <f>GSYH!V26*1000</f>
        <v>731463546786.11328</v>
      </c>
      <c r="P8">
        <f>O8/O7</f>
        <v>0.16940615187192393</v>
      </c>
      <c r="Q8" s="109">
        <v>7</v>
      </c>
      <c r="R8" s="122">
        <f t="shared" si="0"/>
        <v>6506359647.0834532</v>
      </c>
      <c r="S8" s="113">
        <f t="shared" si="6"/>
        <v>54543437603.592102</v>
      </c>
      <c r="T8" s="123">
        <f t="shared" si="7"/>
        <v>1.8732446109883867</v>
      </c>
      <c r="U8" s="112">
        <f t="shared" si="12"/>
        <v>8.634666394753765</v>
      </c>
      <c r="V8" s="112">
        <f t="shared" si="13"/>
        <v>38.490220446297855</v>
      </c>
    </row>
    <row r="9" spans="1:22" x14ac:dyDescent="0.2">
      <c r="A9" s="109">
        <v>8</v>
      </c>
      <c r="B9" s="125">
        <v>42255.26</v>
      </c>
      <c r="C9" s="110">
        <f t="shared" si="1"/>
        <v>52443821172.152542</v>
      </c>
      <c r="D9" s="111">
        <f>WID!U9</f>
        <v>7.8649700000000006E-3</v>
      </c>
      <c r="E9" s="110">
        <f t="shared" si="2"/>
        <v>5665448160.0753508</v>
      </c>
      <c r="F9" s="110">
        <f t="shared" si="3"/>
        <v>58109269332.22789</v>
      </c>
      <c r="G9" s="112">
        <f t="shared" si="4"/>
        <v>3.0465088549942663</v>
      </c>
      <c r="H9" s="112">
        <f t="shared" si="8"/>
        <v>16.652388189415014</v>
      </c>
      <c r="I9" s="112">
        <f t="shared" si="9"/>
        <v>75.645668809589409</v>
      </c>
      <c r="J9" s="112">
        <f t="shared" si="5"/>
        <v>2.380022941025119</v>
      </c>
      <c r="K9" s="112">
        <f t="shared" si="10"/>
        <v>12.399201528067747</v>
      </c>
      <c r="L9" s="112">
        <f t="shared" si="11"/>
        <v>56.045950287775938</v>
      </c>
      <c r="N9" s="77" t="s">
        <v>113</v>
      </c>
      <c r="O9" s="72">
        <f>GSYH!J26*1000</f>
        <v>14896501107.031687</v>
      </c>
      <c r="Q9" s="109">
        <v>8</v>
      </c>
      <c r="R9" s="122">
        <f t="shared" si="0"/>
        <v>9364513837.2429695</v>
      </c>
      <c r="S9" s="113">
        <f t="shared" si="6"/>
        <v>61808335009.395508</v>
      </c>
      <c r="T9" s="123">
        <f t="shared" si="7"/>
        <v>2.122750885486723</v>
      </c>
      <c r="U9" s="112">
        <f t="shared" si="12"/>
        <v>10.757417280240489</v>
      </c>
      <c r="V9" s="112">
        <f t="shared" si="13"/>
        <v>48.480209187485634</v>
      </c>
    </row>
    <row r="10" spans="1:22" x14ac:dyDescent="0.2">
      <c r="A10" s="109">
        <v>9</v>
      </c>
      <c r="B10" s="125">
        <v>46094.85</v>
      </c>
      <c r="C10" s="110">
        <f t="shared" si="1"/>
        <v>57209210648.73806</v>
      </c>
      <c r="D10" s="111">
        <f>WID!U10</f>
        <v>1.0489106666666666E-2</v>
      </c>
      <c r="E10" s="110">
        <f t="shared" si="2"/>
        <v>7555717321.9352083</v>
      </c>
      <c r="F10" s="110">
        <f t="shared" si="3"/>
        <v>64764927970.673271</v>
      </c>
      <c r="G10" s="112">
        <f t="shared" si="4"/>
        <v>3.3233346261419867</v>
      </c>
      <c r="H10" s="112">
        <f t="shared" si="8"/>
        <v>19.975722815556999</v>
      </c>
      <c r="I10" s="112">
        <f t="shared" si="9"/>
        <v>91.570277512430039</v>
      </c>
      <c r="J10" s="112">
        <f t="shared" si="5"/>
        <v>2.6526235162718406</v>
      </c>
      <c r="K10" s="112">
        <f t="shared" si="10"/>
        <v>15.051825044339587</v>
      </c>
      <c r="L10" s="112">
        <f t="shared" si="11"/>
        <v>68.627566431018337</v>
      </c>
      <c r="N10" s="77" t="s">
        <v>114</v>
      </c>
      <c r="O10" s="72">
        <f>GSYH!N26*1000</f>
        <v>659370522472.7467</v>
      </c>
      <c r="P10">
        <f>O10/O7</f>
        <v>0.15270948683728525</v>
      </c>
      <c r="Q10" s="109">
        <v>9</v>
      </c>
      <c r="R10" s="122">
        <f t="shared" si="0"/>
        <v>12488971289.187048</v>
      </c>
      <c r="S10" s="113">
        <f t="shared" si="6"/>
        <v>69698181937.92511</v>
      </c>
      <c r="T10" s="123">
        <f t="shared" si="7"/>
        <v>2.3937204812757864</v>
      </c>
      <c r="U10" s="112">
        <f t="shared" si="12"/>
        <v>13.151137761516274</v>
      </c>
      <c r="V10" s="112">
        <f t="shared" si="13"/>
        <v>59.771387604391904</v>
      </c>
    </row>
    <row r="11" spans="1:22" x14ac:dyDescent="0.2">
      <c r="A11" s="109">
        <v>10</v>
      </c>
      <c r="B11" s="125">
        <v>50345.11</v>
      </c>
      <c r="C11" s="110">
        <f t="shared" si="1"/>
        <v>62484290612.159256</v>
      </c>
      <c r="D11" s="111">
        <f>WID!U11</f>
        <v>1.330423E-2</v>
      </c>
      <c r="E11" s="110">
        <f t="shared" si="2"/>
        <v>9583561714.1221485</v>
      </c>
      <c r="F11" s="110">
        <f t="shared" si="3"/>
        <v>72067852326.281403</v>
      </c>
      <c r="G11" s="112">
        <f t="shared" si="4"/>
        <v>3.6297687772045513</v>
      </c>
      <c r="H11" s="112">
        <f t="shared" si="8"/>
        <v>23.605491592761549</v>
      </c>
      <c r="I11" s="112">
        <f t="shared" si="9"/>
        <v>108.95303602079636</v>
      </c>
      <c r="J11" s="112">
        <f t="shared" si="5"/>
        <v>2.9517346168355973</v>
      </c>
      <c r="K11" s="112">
        <f t="shared" si="10"/>
        <v>18.003559661175185</v>
      </c>
      <c r="L11" s="112">
        <f t="shared" si="11"/>
        <v>82.638461763786921</v>
      </c>
      <c r="N11" s="77" t="s">
        <v>137</v>
      </c>
      <c r="O11" s="74">
        <f>O7-O8-O9-O10</f>
        <v>2912079253560.228</v>
      </c>
      <c r="Q11" s="109">
        <v>10</v>
      </c>
      <c r="R11" s="122">
        <f t="shared" si="0"/>
        <v>15840829135.885199</v>
      </c>
      <c r="S11" s="113">
        <f t="shared" si="6"/>
        <v>78325119748.044449</v>
      </c>
      <c r="T11" s="123">
        <f t="shared" si="7"/>
        <v>2.6900047910324885</v>
      </c>
      <c r="U11" s="112">
        <f t="shared" si="12"/>
        <v>15.841142552548764</v>
      </c>
      <c r="V11" s="112">
        <f t="shared" si="13"/>
        <v>72.480700785162597</v>
      </c>
    </row>
    <row r="12" spans="1:22" x14ac:dyDescent="0.2">
      <c r="A12" s="109">
        <v>11</v>
      </c>
      <c r="B12" s="125">
        <v>54877.13</v>
      </c>
      <c r="C12" s="110">
        <f t="shared" si="1"/>
        <v>68109068365.949402</v>
      </c>
      <c r="D12" s="111">
        <f>WID!U12</f>
        <v>1.6193986666666667E-2</v>
      </c>
      <c r="E12" s="110">
        <f t="shared" si="2"/>
        <v>11665167440.556215</v>
      </c>
      <c r="F12" s="110">
        <f t="shared" si="3"/>
        <v>79774235806.505615</v>
      </c>
      <c r="G12" s="112">
        <f t="shared" si="4"/>
        <v>3.9565171881955403</v>
      </c>
      <c r="H12" s="112">
        <f t="shared" si="8"/>
        <v>27.56200878095709</v>
      </c>
      <c r="I12" s="112">
        <f t="shared" si="9"/>
        <v>127.9187509342966</v>
      </c>
      <c r="J12" s="112">
        <f t="shared" si="5"/>
        <v>3.2673704815787517</v>
      </c>
      <c r="K12" s="112">
        <f t="shared" si="10"/>
        <v>21.270930142753937</v>
      </c>
      <c r="L12" s="112">
        <f t="shared" si="11"/>
        <v>98.186224509822807</v>
      </c>
      <c r="N12" s="77" t="s">
        <v>138</v>
      </c>
      <c r="O12" s="74">
        <f>O11-O3</f>
        <v>1190661100708.9624</v>
      </c>
      <c r="Q12" s="109">
        <v>11</v>
      </c>
      <c r="R12" s="122">
        <f t="shared" si="0"/>
        <v>19281549989.399593</v>
      </c>
      <c r="S12" s="113">
        <f t="shared" si="6"/>
        <v>87390618355.348999</v>
      </c>
      <c r="T12" s="123">
        <f t="shared" si="7"/>
        <v>3.0013510713215323</v>
      </c>
      <c r="U12" s="112">
        <f t="shared" si="12"/>
        <v>18.842493623870297</v>
      </c>
      <c r="V12" s="112">
        <f t="shared" si="13"/>
        <v>86.709090441047636</v>
      </c>
    </row>
    <row r="13" spans="1:22" x14ac:dyDescent="0.2">
      <c r="A13" s="109">
        <v>12</v>
      </c>
      <c r="B13" s="125">
        <v>59695.34</v>
      </c>
      <c r="C13" s="110">
        <f t="shared" si="1"/>
        <v>74089042068.865372</v>
      </c>
      <c r="D13" s="111">
        <f>WID!U13</f>
        <v>1.9987106666666667E-2</v>
      </c>
      <c r="E13" s="110">
        <f t="shared" si="2"/>
        <v>14397501413.215364</v>
      </c>
      <c r="F13" s="110">
        <f t="shared" si="3"/>
        <v>88486543482.080734</v>
      </c>
      <c r="G13" s="112">
        <f t="shared" si="4"/>
        <v>4.3038992521142552</v>
      </c>
      <c r="H13" s="112">
        <f t="shared" si="8"/>
        <v>31.865908033071346</v>
      </c>
      <c r="I13" s="112">
        <f t="shared" si="9"/>
        <v>148.56979203507109</v>
      </c>
      <c r="J13" s="112">
        <f t="shared" si="5"/>
        <v>3.6242067036724608</v>
      </c>
      <c r="K13" s="112">
        <f t="shared" si="10"/>
        <v>24.895136846426396</v>
      </c>
      <c r="L13" s="112">
        <f t="shared" si="11"/>
        <v>115.41516747295084</v>
      </c>
      <c r="N13" s="77" t="s">
        <v>139</v>
      </c>
      <c r="O13" s="73">
        <f>O3/O11</f>
        <v>0.59113025538254393</v>
      </c>
      <c r="Q13" s="109">
        <v>12</v>
      </c>
      <c r="R13" s="122">
        <f t="shared" si="0"/>
        <v>23797870423.720776</v>
      </c>
      <c r="S13" s="113">
        <f t="shared" si="6"/>
        <v>97886912492.586151</v>
      </c>
      <c r="T13" s="123">
        <f t="shared" si="7"/>
        <v>3.361836718941102</v>
      </c>
      <c r="U13" s="112">
        <f t="shared" si="12"/>
        <v>22.204330342811399</v>
      </c>
      <c r="V13" s="112">
        <f t="shared" si="13"/>
        <v>102.61705991670425</v>
      </c>
    </row>
    <row r="14" spans="1:22" x14ac:dyDescent="0.2">
      <c r="A14" s="109">
        <v>13</v>
      </c>
      <c r="B14" s="125">
        <v>65084.72</v>
      </c>
      <c r="C14" s="110">
        <f t="shared" si="1"/>
        <v>80777905915.609558</v>
      </c>
      <c r="D14" s="111">
        <f>WID!U14</f>
        <v>2.4272383333333335E-2</v>
      </c>
      <c r="E14" s="110">
        <f t="shared" si="2"/>
        <v>17484355248.205261</v>
      </c>
      <c r="F14" s="110">
        <f t="shared" si="3"/>
        <v>98262261163.814819</v>
      </c>
      <c r="G14" s="112">
        <f t="shared" si="4"/>
        <v>4.6924613836199907</v>
      </c>
      <c r="H14" s="112">
        <f t="shared" si="8"/>
        <v>36.558369416691335</v>
      </c>
      <c r="I14" s="112">
        <f t="shared" si="9"/>
        <v>171.06069362440672</v>
      </c>
      <c r="J14" s="112">
        <f t="shared" si="5"/>
        <v>4.0245977706206775</v>
      </c>
      <c r="K14" s="112">
        <f t="shared" si="10"/>
        <v>28.919734617047073</v>
      </c>
      <c r="L14" s="112">
        <f t="shared" si="11"/>
        <v>134.53717865868367</v>
      </c>
      <c r="Q14" s="109">
        <v>13</v>
      </c>
      <c r="R14" s="122">
        <f t="shared" si="0"/>
        <v>28900182656.496544</v>
      </c>
      <c r="S14" s="113">
        <f t="shared" si="6"/>
        <v>109678088572.10611</v>
      </c>
      <c r="T14" s="123">
        <f t="shared" si="7"/>
        <v>3.7667939057012063</v>
      </c>
      <c r="U14" s="112">
        <f t="shared" si="12"/>
        <v>25.971124248512606</v>
      </c>
      <c r="V14" s="112">
        <f t="shared" si="13"/>
        <v>120.43863647831002</v>
      </c>
    </row>
    <row r="15" spans="1:22" x14ac:dyDescent="0.2">
      <c r="A15" s="109">
        <v>14</v>
      </c>
      <c r="B15" s="125">
        <v>70741.429999999993</v>
      </c>
      <c r="C15" s="110">
        <f t="shared" si="1"/>
        <v>87798558200.383728</v>
      </c>
      <c r="D15" s="111">
        <f>WID!U15</f>
        <v>3.0072666666666664E-2</v>
      </c>
      <c r="E15" s="110">
        <f t="shared" si="2"/>
        <v>21662528151.439354</v>
      </c>
      <c r="F15" s="110">
        <f t="shared" si="3"/>
        <v>109461086351.82309</v>
      </c>
      <c r="G15" s="112">
        <f t="shared" si="4"/>
        <v>5.1002974046297913</v>
      </c>
      <c r="H15" s="112">
        <f t="shared" si="8"/>
        <v>41.658666821321127</v>
      </c>
      <c r="I15" s="112">
        <f t="shared" si="9"/>
        <v>195.54259059503119</v>
      </c>
      <c r="J15" s="112">
        <f t="shared" si="5"/>
        <v>4.4832760704217627</v>
      </c>
      <c r="K15" s="112">
        <f t="shared" si="10"/>
        <v>33.403010687468836</v>
      </c>
      <c r="L15" s="112">
        <f t="shared" si="11"/>
        <v>155.80686326128978</v>
      </c>
      <c r="Q15" s="109">
        <v>14</v>
      </c>
      <c r="R15" s="122">
        <f t="shared" si="0"/>
        <v>35806354394.587051</v>
      </c>
      <c r="S15" s="113">
        <f t="shared" si="6"/>
        <v>123604912594.97078</v>
      </c>
      <c r="T15" s="123">
        <f t="shared" si="7"/>
        <v>4.2450979729772431</v>
      </c>
      <c r="U15" s="112">
        <f t="shared" si="12"/>
        <v>30.216222221489851</v>
      </c>
      <c r="V15" s="112">
        <f t="shared" si="13"/>
        <v>140.46836617500614</v>
      </c>
    </row>
    <row r="16" spans="1:22" x14ac:dyDescent="0.2">
      <c r="A16" s="109">
        <v>15</v>
      </c>
      <c r="B16" s="125">
        <v>77834.58</v>
      </c>
      <c r="C16" s="110">
        <f t="shared" si="1"/>
        <v>96602003976.063583</v>
      </c>
      <c r="D16" s="111">
        <f>WID!U16</f>
        <v>3.7273923333333334E-2</v>
      </c>
      <c r="E16" s="110">
        <f t="shared" si="2"/>
        <v>26849877414.360512</v>
      </c>
      <c r="F16" s="110">
        <f t="shared" si="3"/>
        <v>123451881390.4241</v>
      </c>
      <c r="G16" s="112">
        <f t="shared" si="4"/>
        <v>5.6116975068845765</v>
      </c>
      <c r="H16" s="112">
        <f t="shared" si="8"/>
        <v>47.270364328205702</v>
      </c>
      <c r="I16" s="112">
        <f t="shared" si="9"/>
        <v>222.32257787381707</v>
      </c>
      <c r="J16" s="112">
        <f t="shared" si="5"/>
        <v>5.0563070779994685</v>
      </c>
      <c r="K16" s="112">
        <f t="shared" si="10"/>
        <v>38.459317765468306</v>
      </c>
      <c r="L16" s="112">
        <f t="shared" si="11"/>
        <v>179.65582113234285</v>
      </c>
      <c r="Q16" s="109">
        <v>15</v>
      </c>
      <c r="R16" s="122">
        <f t="shared" si="0"/>
        <v>44380610583.808144</v>
      </c>
      <c r="S16" s="113">
        <f t="shared" si="6"/>
        <v>140982614559.87173</v>
      </c>
      <c r="T16" s="123">
        <f t="shared" si="7"/>
        <v>4.8419192953459893</v>
      </c>
      <c r="U16" s="112">
        <f t="shared" si="12"/>
        <v>35.058141516835839</v>
      </c>
      <c r="V16" s="112">
        <f t="shared" si="13"/>
        <v>163.18590934581422</v>
      </c>
    </row>
    <row r="17" spans="1:22" x14ac:dyDescent="0.2">
      <c r="A17" s="109">
        <v>16</v>
      </c>
      <c r="B17" s="125">
        <v>86263.09</v>
      </c>
      <c r="C17" s="110">
        <f t="shared" si="1"/>
        <v>107062790897.92134</v>
      </c>
      <c r="D17" s="111">
        <f>WID!U17</f>
        <v>4.7119523333333337E-2</v>
      </c>
      <c r="E17" s="110">
        <f t="shared" si="2"/>
        <v>33942051498.284275</v>
      </c>
      <c r="F17" s="110">
        <f t="shared" si="3"/>
        <v>141004842396.20563</v>
      </c>
      <c r="G17" s="112">
        <f t="shared" si="4"/>
        <v>6.219374050571866</v>
      </c>
      <c r="H17" s="112">
        <f t="shared" si="8"/>
        <v>53.489738378777567</v>
      </c>
      <c r="I17" s="112">
        <f t="shared" si="9"/>
        <v>251.90025676745819</v>
      </c>
      <c r="J17" s="112">
        <f t="shared" si="5"/>
        <v>5.7752362670386734</v>
      </c>
      <c r="K17" s="112">
        <f t="shared" si="10"/>
        <v>44.234554032506978</v>
      </c>
      <c r="L17" s="112">
        <f t="shared" si="11"/>
        <v>206.73467949493818</v>
      </c>
      <c r="Q17" s="109">
        <v>16</v>
      </c>
      <c r="R17" s="122">
        <f t="shared" si="0"/>
        <v>56103383516.948311</v>
      </c>
      <c r="S17" s="113">
        <f t="shared" si="6"/>
        <v>163166174414.86966</v>
      </c>
      <c r="T17" s="123">
        <f t="shared" si="7"/>
        <v>5.603793423136139</v>
      </c>
      <c r="U17" s="112">
        <f t="shared" si="12"/>
        <v>40.661934939971978</v>
      </c>
      <c r="V17" s="112">
        <f t="shared" si="13"/>
        <v>189.30019114201954</v>
      </c>
    </row>
    <row r="18" spans="1:22" x14ac:dyDescent="0.2">
      <c r="A18" s="109">
        <v>17</v>
      </c>
      <c r="B18" s="125">
        <v>97029.59</v>
      </c>
      <c r="C18" s="110">
        <f t="shared" si="1"/>
        <v>120425302468.07805</v>
      </c>
      <c r="D18" s="111">
        <f>WID!U18</f>
        <v>6.058295666666666E-2</v>
      </c>
      <c r="E18" s="110">
        <f t="shared" si="2"/>
        <v>43640293653.897133</v>
      </c>
      <c r="F18" s="110">
        <f t="shared" si="3"/>
        <v>164065596121.97519</v>
      </c>
      <c r="G18" s="112">
        <f t="shared" si="4"/>
        <v>6.9956143952602128</v>
      </c>
      <c r="H18" s="112">
        <f t="shared" si="8"/>
        <v>60.485352774037779</v>
      </c>
      <c r="I18" s="112">
        <f t="shared" si="9"/>
        <v>284.93772788203836</v>
      </c>
      <c r="J18" s="112">
        <f t="shared" si="5"/>
        <v>6.7197520652131022</v>
      </c>
      <c r="K18" s="112">
        <f t="shared" si="10"/>
        <v>50.954306097720078</v>
      </c>
      <c r="L18" s="112">
        <f t="shared" si="11"/>
        <v>237.97215032556764</v>
      </c>
      <c r="Q18" s="109">
        <v>17</v>
      </c>
      <c r="R18" s="122">
        <f t="shared" si="0"/>
        <v>72133769868.936691</v>
      </c>
      <c r="S18" s="113">
        <f t="shared" si="6"/>
        <v>192559072337.01474</v>
      </c>
      <c r="T18" s="123">
        <f t="shared" si="7"/>
        <v>6.6132656906186682</v>
      </c>
      <c r="U18" s="112">
        <f t="shared" si="12"/>
        <v>47.275200630590646</v>
      </c>
      <c r="V18" s="112">
        <f t="shared" si="13"/>
        <v>219.84283892640656</v>
      </c>
    </row>
    <row r="19" spans="1:22" x14ac:dyDescent="0.2">
      <c r="A19" s="109">
        <v>18</v>
      </c>
      <c r="B19" s="125">
        <v>112783.15</v>
      </c>
      <c r="C19" s="110">
        <f t="shared" si="1"/>
        <v>139977350744.78433</v>
      </c>
      <c r="D19" s="111">
        <f>WID!U19</f>
        <v>8.3789926666666667E-2</v>
      </c>
      <c r="E19" s="110">
        <f t="shared" si="2"/>
        <v>60357189648.087051</v>
      </c>
      <c r="F19" s="110">
        <f t="shared" si="3"/>
        <v>200334540392.8714</v>
      </c>
      <c r="G19" s="112">
        <f t="shared" si="4"/>
        <v>8.1314105076893757</v>
      </c>
      <c r="H19" s="112">
        <f t="shared" si="8"/>
        <v>68.61676328172716</v>
      </c>
      <c r="I19" s="112">
        <f t="shared" si="9"/>
        <v>322.75529013941241</v>
      </c>
      <c r="J19" s="112">
        <f t="shared" si="5"/>
        <v>8.2052451785057894</v>
      </c>
      <c r="K19" s="112">
        <f t="shared" si="10"/>
        <v>59.159551276225869</v>
      </c>
      <c r="L19" s="112">
        <f t="shared" si="11"/>
        <v>275.28464343486485</v>
      </c>
      <c r="Q19" s="109">
        <v>18</v>
      </c>
      <c r="R19" s="122">
        <f t="shared" si="0"/>
        <v>99765406313.256577</v>
      </c>
      <c r="S19" s="113">
        <f t="shared" si="6"/>
        <v>239742757058.04089</v>
      </c>
      <c r="T19" s="123">
        <f t="shared" si="7"/>
        <v>8.2337463022847075</v>
      </c>
      <c r="U19" s="112">
        <f t="shared" si="12"/>
        <v>55.508946932875354</v>
      </c>
      <c r="V19" s="112">
        <f t="shared" si="13"/>
        <v>256.96036890866503</v>
      </c>
    </row>
    <row r="20" spans="1:22" x14ac:dyDescent="0.2">
      <c r="A20" s="109">
        <v>19</v>
      </c>
      <c r="B20" s="125">
        <v>138304.01999999999</v>
      </c>
      <c r="C20" s="110">
        <f t="shared" si="1"/>
        <v>171651796540.1185</v>
      </c>
      <c r="D20" s="111">
        <f>WID!U20</f>
        <v>0.14819229</v>
      </c>
      <c r="E20" s="110">
        <f t="shared" si="2"/>
        <v>106748752597.63899</v>
      </c>
      <c r="F20" s="110">
        <f t="shared" si="3"/>
        <v>278400549137.75751</v>
      </c>
      <c r="G20" s="112">
        <f t="shared" si="4"/>
        <v>9.9714076214725473</v>
      </c>
      <c r="H20" s="112">
        <f t="shared" si="8"/>
        <v>78.58817090319971</v>
      </c>
      <c r="I20" s="112">
        <f t="shared" si="9"/>
        <v>368.01233546231714</v>
      </c>
      <c r="J20" s="112">
        <f t="shared" si="5"/>
        <v>11.402650581503188</v>
      </c>
      <c r="K20" s="112">
        <f t="shared" si="10"/>
        <v>70.562201857729065</v>
      </c>
      <c r="L20" s="112">
        <f t="shared" si="11"/>
        <v>324.30438283488735</v>
      </c>
      <c r="Q20" s="109">
        <v>19</v>
      </c>
      <c r="R20" s="122">
        <f t="shared" si="0"/>
        <v>176446795127.98178</v>
      </c>
      <c r="S20" s="113">
        <f t="shared" si="6"/>
        <v>348098591668.10028</v>
      </c>
      <c r="T20" s="123">
        <f t="shared" si="7"/>
        <v>11.955128601794833</v>
      </c>
      <c r="U20" s="112">
        <f t="shared" si="12"/>
        <v>67.464075534670187</v>
      </c>
      <c r="V20" s="112">
        <f t="shared" si="13"/>
        <v>307.43255616886387</v>
      </c>
    </row>
    <row r="21" spans="1:22" x14ac:dyDescent="0.2">
      <c r="A21" s="109">
        <v>20</v>
      </c>
      <c r="B21" s="125">
        <v>296983.34999999998</v>
      </c>
      <c r="C21" s="110">
        <f t="shared" si="1"/>
        <v>368591784750.74548</v>
      </c>
      <c r="D21" s="111">
        <f>WID!U21</f>
        <v>0.48608269333333326</v>
      </c>
      <c r="E21" s="110">
        <f t="shared" si="2"/>
        <v>350144539723.5849</v>
      </c>
      <c r="F21" s="110">
        <f t="shared" si="3"/>
        <v>718736324474.33032</v>
      </c>
      <c r="G21" s="112">
        <f t="shared" si="4"/>
        <v>21.411829096800286</v>
      </c>
      <c r="H21" s="112">
        <f t="shared" si="8"/>
        <v>100</v>
      </c>
      <c r="I21" s="112">
        <f t="shared" si="9"/>
        <v>446.47042725799929</v>
      </c>
      <c r="J21" s="112">
        <f t="shared" si="5"/>
        <v>29.437798142270939</v>
      </c>
      <c r="K21" s="112">
        <f t="shared" si="10"/>
        <v>100</v>
      </c>
      <c r="L21" s="112">
        <f t="shared" si="11"/>
        <v>426.40550464432266</v>
      </c>
      <c r="Q21" s="109">
        <v>20</v>
      </c>
      <c r="R21" s="122">
        <f t="shared" si="0"/>
        <v>578759754679.84363</v>
      </c>
      <c r="S21" s="113">
        <f t="shared" si="6"/>
        <v>947351539430.58911</v>
      </c>
      <c r="T21" s="123">
        <f t="shared" si="7"/>
        <v>32.535924465329828</v>
      </c>
      <c r="U21" s="112">
        <f t="shared" si="12"/>
        <v>100.00000000000001</v>
      </c>
      <c r="V21" s="112">
        <f t="shared" si="13"/>
        <v>418.6601888366755</v>
      </c>
    </row>
    <row r="22" spans="1:22" x14ac:dyDescent="0.2">
      <c r="A22" s="109"/>
      <c r="B22" s="109"/>
      <c r="C22" s="114">
        <f>SUM(C2:C21)</f>
        <v>1721439971729.583</v>
      </c>
      <c r="D22" s="115">
        <f>SUM(D2:D21)</f>
        <v>0.99967096466666661</v>
      </c>
      <c r="E22" s="116">
        <f>SUM(E2:E21)</f>
        <v>720102432361.66406</v>
      </c>
      <c r="F22" s="116">
        <f>SUM(F2:F21)</f>
        <v>2441542404091.2471</v>
      </c>
      <c r="G22" s="114">
        <f>SUM(G2:G21)</f>
        <v>100</v>
      </c>
      <c r="H22" s="108" t="s">
        <v>91</v>
      </c>
      <c r="I22" s="110">
        <f>SUM(I2:I21)</f>
        <v>3008.4290732473987</v>
      </c>
      <c r="J22" s="114">
        <f>SUM(J2:J21)</f>
        <v>100</v>
      </c>
      <c r="K22" s="108" t="s">
        <v>91</v>
      </c>
      <c r="L22" s="110">
        <f>SUM(L2:L21)</f>
        <v>2500.9063014828694</v>
      </c>
      <c r="Q22" s="109"/>
      <c r="R22" s="126">
        <f>SUM(R2:R21)</f>
        <v>1190269331136.8037</v>
      </c>
      <c r="S22" s="126">
        <f>SUM(S2:S21)</f>
        <v>2911709302866.3862</v>
      </c>
      <c r="T22" s="108"/>
      <c r="U22" s="108" t="s">
        <v>91</v>
      </c>
      <c r="V22" s="113">
        <f>SUM(V2:V21)</f>
        <v>2304.9960444351132</v>
      </c>
    </row>
    <row r="23" spans="1:22" x14ac:dyDescent="0.2">
      <c r="A23" s="109"/>
      <c r="B23" s="109"/>
      <c r="C23" s="108"/>
      <c r="D23" s="108"/>
      <c r="E23" s="108"/>
      <c r="F23" s="108"/>
      <c r="G23" s="108"/>
      <c r="H23" s="108" t="s">
        <v>92</v>
      </c>
      <c r="I23" s="110">
        <f>5000-I22</f>
        <v>1991.5709267526013</v>
      </c>
      <c r="J23" s="108"/>
      <c r="K23" s="108" t="s">
        <v>92</v>
      </c>
      <c r="L23" s="110">
        <f>5000-L22</f>
        <v>2499.0936985171306</v>
      </c>
      <c r="Q23" s="109"/>
      <c r="R23" s="108"/>
      <c r="S23" s="108"/>
      <c r="T23" s="108"/>
      <c r="U23" s="108" t="s">
        <v>92</v>
      </c>
      <c r="V23" s="113">
        <f>5000-V22</f>
        <v>2695.0039555648868</v>
      </c>
    </row>
    <row r="24" spans="1:22" x14ac:dyDescent="0.2">
      <c r="A24" s="109"/>
      <c r="B24" s="109"/>
      <c r="C24" s="108"/>
      <c r="D24" s="108"/>
      <c r="E24" s="108"/>
      <c r="F24" s="108"/>
      <c r="G24" s="108"/>
      <c r="H24" s="108" t="s">
        <v>100</v>
      </c>
      <c r="I24" s="117">
        <f>I23/(I23+I22)</f>
        <v>0.39831418535052027</v>
      </c>
      <c r="J24" s="108"/>
      <c r="K24" s="108" t="s">
        <v>100</v>
      </c>
      <c r="L24" s="134">
        <f>L23/(L23+L22)</f>
        <v>0.49981873970342611</v>
      </c>
      <c r="Q24" s="109"/>
      <c r="R24" s="108"/>
      <c r="S24" s="108"/>
      <c r="T24" s="108"/>
      <c r="U24" s="108" t="s">
        <v>100</v>
      </c>
      <c r="V24" s="121">
        <f>V23/(V23+V22)</f>
        <v>0.53900079111297738</v>
      </c>
    </row>
    <row r="30" spans="1:22" x14ac:dyDescent="0.2">
      <c r="B30" t="s">
        <v>96</v>
      </c>
    </row>
    <row r="31" spans="1:22" x14ac:dyDescent="0.2">
      <c r="A31" s="78" t="s">
        <v>95</v>
      </c>
      <c r="B31" t="s">
        <v>123</v>
      </c>
      <c r="C31" t="s">
        <v>125</v>
      </c>
    </row>
    <row r="32" spans="1:22" x14ac:dyDescent="0.2">
      <c r="A32">
        <v>1</v>
      </c>
      <c r="B32" s="100">
        <f>D2</f>
        <v>-1.2338586666666665E-3</v>
      </c>
      <c r="C32" s="76">
        <f>E2/1000000</f>
        <v>-888.79707269826724</v>
      </c>
    </row>
    <row r="33" spans="1:3" x14ac:dyDescent="0.2">
      <c r="A33">
        <v>2</v>
      </c>
      <c r="B33" s="100">
        <f t="shared" ref="B33:B51" si="14">D3</f>
        <v>5.9812999999999999E-4</v>
      </c>
      <c r="C33" s="76">
        <f t="shared" ref="C33:C51" si="15">E3/1000000</f>
        <v>430.85663492497355</v>
      </c>
    </row>
    <row r="34" spans="1:3" x14ac:dyDescent="0.2">
      <c r="A34">
        <v>3</v>
      </c>
      <c r="B34" s="100">
        <f t="shared" si="14"/>
        <v>1.3428299999999999E-3</v>
      </c>
      <c r="C34" s="76">
        <f t="shared" si="15"/>
        <v>967.2934229620688</v>
      </c>
    </row>
    <row r="35" spans="1:3" x14ac:dyDescent="0.2">
      <c r="A35">
        <v>4</v>
      </c>
      <c r="B35" s="100">
        <f t="shared" si="14"/>
        <v>1.8484600000000003E-3</v>
      </c>
      <c r="C35" s="76">
        <f t="shared" si="15"/>
        <v>1331.5186588089825</v>
      </c>
    </row>
    <row r="36" spans="1:3" x14ac:dyDescent="0.2">
      <c r="A36">
        <v>5</v>
      </c>
      <c r="B36" s="100">
        <f t="shared" si="14"/>
        <v>2.740683333333333E-3</v>
      </c>
      <c r="C36" s="76">
        <f t="shared" si="15"/>
        <v>1974.2223235667154</v>
      </c>
    </row>
    <row r="37" spans="1:3" x14ac:dyDescent="0.2">
      <c r="A37">
        <v>6</v>
      </c>
      <c r="B37" s="100">
        <f t="shared" si="14"/>
        <v>3.6844633333333334E-3</v>
      </c>
      <c r="C37" s="76">
        <f t="shared" si="15"/>
        <v>2654.0642892087858</v>
      </c>
    </row>
    <row r="38" spans="1:3" x14ac:dyDescent="0.2">
      <c r="A38">
        <v>7</v>
      </c>
      <c r="B38" s="100">
        <f t="shared" si="14"/>
        <v>5.4644933333333331E-3</v>
      </c>
      <c r="C38" s="76">
        <f t="shared" si="15"/>
        <v>3936.2901194889937</v>
      </c>
    </row>
    <row r="39" spans="1:3" x14ac:dyDescent="0.2">
      <c r="A39">
        <v>8</v>
      </c>
      <c r="B39" s="100">
        <f t="shared" si="14"/>
        <v>7.8649700000000006E-3</v>
      </c>
      <c r="C39" s="76">
        <f t="shared" si="15"/>
        <v>5665.4481600753506</v>
      </c>
    </row>
    <row r="40" spans="1:3" x14ac:dyDescent="0.2">
      <c r="A40">
        <v>9</v>
      </c>
      <c r="B40" s="100">
        <f t="shared" si="14"/>
        <v>1.0489106666666666E-2</v>
      </c>
      <c r="C40" s="76">
        <f t="shared" si="15"/>
        <v>7555.717321935208</v>
      </c>
    </row>
    <row r="41" spans="1:3" x14ac:dyDescent="0.2">
      <c r="A41">
        <v>10</v>
      </c>
      <c r="B41" s="100">
        <f t="shared" si="14"/>
        <v>1.330423E-2</v>
      </c>
      <c r="C41" s="76">
        <f t="shared" si="15"/>
        <v>9583.5617141221483</v>
      </c>
    </row>
    <row r="42" spans="1:3" x14ac:dyDescent="0.2">
      <c r="A42">
        <v>11</v>
      </c>
      <c r="B42" s="100">
        <f t="shared" si="14"/>
        <v>1.6193986666666667E-2</v>
      </c>
      <c r="C42" s="76">
        <f t="shared" si="15"/>
        <v>11665.167440556215</v>
      </c>
    </row>
    <row r="43" spans="1:3" x14ac:dyDescent="0.2">
      <c r="A43">
        <v>12</v>
      </c>
      <c r="B43" s="100">
        <f t="shared" si="14"/>
        <v>1.9987106666666667E-2</v>
      </c>
      <c r="C43" s="76">
        <f t="shared" si="15"/>
        <v>14397.501413215365</v>
      </c>
    </row>
    <row r="44" spans="1:3" x14ac:dyDescent="0.2">
      <c r="A44">
        <v>13</v>
      </c>
      <c r="B44" s="100">
        <f t="shared" si="14"/>
        <v>2.4272383333333335E-2</v>
      </c>
      <c r="C44" s="76">
        <f t="shared" si="15"/>
        <v>17484.355248205262</v>
      </c>
    </row>
    <row r="45" spans="1:3" x14ac:dyDescent="0.2">
      <c r="A45">
        <v>14</v>
      </c>
      <c r="B45" s="100">
        <f t="shared" si="14"/>
        <v>3.0072666666666664E-2</v>
      </c>
      <c r="C45" s="76">
        <f t="shared" si="15"/>
        <v>21662.528151439354</v>
      </c>
    </row>
    <row r="46" spans="1:3" x14ac:dyDescent="0.2">
      <c r="A46">
        <v>15</v>
      </c>
      <c r="B46" s="100">
        <f t="shared" si="14"/>
        <v>3.7273923333333334E-2</v>
      </c>
      <c r="C46" s="76">
        <f t="shared" si="15"/>
        <v>26849.877414360511</v>
      </c>
    </row>
    <row r="47" spans="1:3" x14ac:dyDescent="0.2">
      <c r="A47">
        <v>16</v>
      </c>
      <c r="B47" s="100">
        <f t="shared" si="14"/>
        <v>4.7119523333333337E-2</v>
      </c>
      <c r="C47" s="76">
        <f t="shared" si="15"/>
        <v>33942.051498284272</v>
      </c>
    </row>
    <row r="48" spans="1:3" x14ac:dyDescent="0.2">
      <c r="A48">
        <v>17</v>
      </c>
      <c r="B48" s="100">
        <f t="shared" si="14"/>
        <v>6.058295666666666E-2</v>
      </c>
      <c r="C48" s="76">
        <f t="shared" si="15"/>
        <v>43640.293653897133</v>
      </c>
    </row>
    <row r="49" spans="1:3" x14ac:dyDescent="0.2">
      <c r="A49">
        <v>18</v>
      </c>
      <c r="B49" s="100">
        <f t="shared" si="14"/>
        <v>8.3789926666666667E-2</v>
      </c>
      <c r="C49" s="76">
        <f t="shared" si="15"/>
        <v>60357.189648087049</v>
      </c>
    </row>
    <row r="50" spans="1:3" x14ac:dyDescent="0.2">
      <c r="A50">
        <v>19</v>
      </c>
      <c r="B50" s="100">
        <f t="shared" si="14"/>
        <v>0.14819229</v>
      </c>
      <c r="C50" s="76">
        <f t="shared" si="15"/>
        <v>106748.75259763899</v>
      </c>
    </row>
    <row r="51" spans="1:3" x14ac:dyDescent="0.2">
      <c r="A51" s="101">
        <v>20</v>
      </c>
      <c r="B51" s="102">
        <f t="shared" si="14"/>
        <v>0.48608269333333326</v>
      </c>
      <c r="C51" s="103">
        <f t="shared" si="15"/>
        <v>350144.53972358489</v>
      </c>
    </row>
    <row r="52" spans="1:3" x14ac:dyDescent="0.2">
      <c r="B52" s="100">
        <f>SUM(B32:B51)</f>
        <v>0.99967096466666661</v>
      </c>
      <c r="C52" s="74">
        <f>SUM(C32:C51)</f>
        <v>720102.43236166402</v>
      </c>
    </row>
    <row r="53" spans="1:3" x14ac:dyDescent="0.2">
      <c r="A53" t="s">
        <v>124</v>
      </c>
    </row>
  </sheetData>
  <pageMargins left="0.7" right="0.7" top="0.75" bottom="0.75" header="0.3" footer="0.3"/>
  <pageSetup paperSize="9" orientation="portrait" verticalDpi="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N5" sqref="N5"/>
    </sheetView>
  </sheetViews>
  <sheetFormatPr defaultColWidth="11.42578125" defaultRowHeight="12.75" x14ac:dyDescent="0.2"/>
  <cols>
    <col min="3" max="3" width="19.85546875" bestFit="1" customWidth="1"/>
    <col min="4" max="4" width="12.42578125" bestFit="1" customWidth="1"/>
    <col min="5" max="6" width="19.85546875" bestFit="1" customWidth="1"/>
    <col min="9" max="9" width="12.140625" bestFit="1" customWidth="1"/>
    <col min="10" max="10" width="14.42578125" bestFit="1" customWidth="1"/>
    <col min="15" max="15" width="20.42578125" bestFit="1" customWidth="1"/>
    <col min="17" max="17" width="7.85546875" style="109" bestFit="1" customWidth="1"/>
    <col min="18" max="18" width="17.28515625" style="109" bestFit="1" customWidth="1"/>
    <col min="19" max="19" width="19.85546875" style="109" bestFit="1" customWidth="1"/>
    <col min="20" max="20" width="15.28515625" style="109" bestFit="1" customWidth="1"/>
    <col min="21" max="22" width="10.140625" style="109"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Gelir'!B67</f>
        <v>76732.570000000007</v>
      </c>
      <c r="Q1" s="108" t="s">
        <v>95</v>
      </c>
      <c r="R1" s="108" t="s">
        <v>115</v>
      </c>
      <c r="S1" s="108" t="s">
        <v>116</v>
      </c>
      <c r="T1" s="108" t="s">
        <v>106</v>
      </c>
      <c r="U1" s="108" t="s">
        <v>101</v>
      </c>
      <c r="V1" s="108" t="s">
        <v>117</v>
      </c>
    </row>
    <row r="2" spans="1:22" x14ac:dyDescent="0.2">
      <c r="A2" s="109">
        <v>1</v>
      </c>
      <c r="B2" s="125">
        <v>13909.78</v>
      </c>
      <c r="C2" s="110">
        <f t="shared" ref="C2:C21" si="0">B2*$O$2/20</f>
        <v>17622081519.096367</v>
      </c>
      <c r="D2" s="111">
        <f>WID!V2</f>
        <v>-1.1670186666666665E-3</v>
      </c>
      <c r="E2" s="110">
        <f t="shared" ref="E2:E21" si="1">D2*$O$5</f>
        <v>-1053439905.4280217</v>
      </c>
      <c r="F2" s="110">
        <f>E2+C2</f>
        <v>16568641613.668344</v>
      </c>
      <c r="G2" s="112">
        <f>C2*100/$C$22</f>
        <v>0.90635943701743216</v>
      </c>
      <c r="H2" s="112">
        <f>G2</f>
        <v>0.90635943701743216</v>
      </c>
      <c r="I2" s="112">
        <f>H2*5/2</f>
        <v>2.2658985925435804</v>
      </c>
      <c r="J2" s="112">
        <f>F2*100/$F$22</f>
        <v>0.58203942630549321</v>
      </c>
      <c r="K2" s="112">
        <f>J2</f>
        <v>0.58203942630549321</v>
      </c>
      <c r="L2" s="112">
        <f>K2*5/2</f>
        <v>1.455098565763733</v>
      </c>
      <c r="N2" s="77" t="s">
        <v>135</v>
      </c>
      <c r="O2" s="72">
        <f>Nufus!F19</f>
        <v>25337685.454545457</v>
      </c>
      <c r="Q2" s="109">
        <v>1</v>
      </c>
      <c r="R2" s="122">
        <f t="shared" ref="R2:R21" si="2">D2*$O$12</f>
        <v>-1704720800.9435833</v>
      </c>
      <c r="S2" s="113">
        <f>C2+R2</f>
        <v>15917360718.152784</v>
      </c>
      <c r="T2" s="123">
        <f>S2*100/$S$22</f>
        <v>0.4675329121505028</v>
      </c>
      <c r="U2" s="112">
        <f>T2</f>
        <v>0.4675329121505028</v>
      </c>
      <c r="V2" s="112">
        <f>U2*5/2</f>
        <v>1.168832280376257</v>
      </c>
    </row>
    <row r="3" spans="1:22" x14ac:dyDescent="0.2">
      <c r="A3" s="109">
        <v>2</v>
      </c>
      <c r="B3" s="125">
        <v>23462.49</v>
      </c>
      <c r="C3" s="110">
        <f t="shared" si="0"/>
        <v>29724259580.020916</v>
      </c>
      <c r="D3" s="111">
        <f>WID!V3</f>
        <v>5.9809000000000001E-4</v>
      </c>
      <c r="E3" s="110">
        <f t="shared" si="1"/>
        <v>539881572.62047136</v>
      </c>
      <c r="F3" s="110">
        <f t="shared" ref="F3:F21" si="3">E3+C3</f>
        <v>30264141152.641388</v>
      </c>
      <c r="G3" s="112">
        <f t="shared" ref="G3:G21" si="4">C3*100/$C$22</f>
        <v>1.5288127653656014</v>
      </c>
      <c r="H3" s="112">
        <f>G3+H2</f>
        <v>2.4351722023830336</v>
      </c>
      <c r="I3" s="112">
        <f>(H3+H2)*5/2</f>
        <v>8.3538290985011638</v>
      </c>
      <c r="J3" s="112">
        <f t="shared" ref="J3:J21" si="5">F3*100/$F$22</f>
        <v>1.0631483114210392</v>
      </c>
      <c r="K3" s="112">
        <f>J3+K2</f>
        <v>1.6451877377265323</v>
      </c>
      <c r="L3" s="112">
        <f>(K3+K2)*5/2</f>
        <v>5.5680679100800639</v>
      </c>
      <c r="N3" s="77" t="s">
        <v>102</v>
      </c>
      <c r="O3" s="72">
        <f>O2*O1</f>
        <v>1944225722778.8914</v>
      </c>
      <c r="Q3" s="109">
        <v>2</v>
      </c>
      <c r="R3" s="122">
        <f t="shared" si="2"/>
        <v>873659087.86064661</v>
      </c>
      <c r="S3" s="113">
        <f t="shared" ref="S3:S21" si="6">C3+R3</f>
        <v>30597918667.881561</v>
      </c>
      <c r="T3" s="123">
        <f t="shared" ref="T3:T21" si="7">S3*100/$S$22</f>
        <v>0.8987378167678457</v>
      </c>
      <c r="U3" s="112">
        <f>T3+U2</f>
        <v>1.3662707289183484</v>
      </c>
      <c r="V3" s="112">
        <f>(U3+U2)*5/2</f>
        <v>4.5845091026721283</v>
      </c>
    </row>
    <row r="4" spans="1:22" x14ac:dyDescent="0.2">
      <c r="A4" s="109">
        <v>3</v>
      </c>
      <c r="B4" s="125">
        <v>28708.81</v>
      </c>
      <c r="C4" s="110">
        <f t="shared" si="0"/>
        <v>36370739877.715462</v>
      </c>
      <c r="D4" s="111">
        <f>WID!V4</f>
        <v>1.30069E-3</v>
      </c>
      <c r="E4" s="110">
        <f t="shared" si="1"/>
        <v>1174101828.6407075</v>
      </c>
      <c r="F4" s="110">
        <f t="shared" si="3"/>
        <v>37544841706.356171</v>
      </c>
      <c r="G4" s="112">
        <f t="shared" si="4"/>
        <v>1.8706622871850187</v>
      </c>
      <c r="H4" s="112">
        <f t="shared" ref="H4:H21" si="8">G4+H3</f>
        <v>4.3058344895680527</v>
      </c>
      <c r="I4" s="112">
        <f t="shared" ref="I4:I21" si="9">(H4+H3)*5/2</f>
        <v>16.852516729877717</v>
      </c>
      <c r="J4" s="112">
        <f t="shared" si="5"/>
        <v>1.3189118720191737</v>
      </c>
      <c r="K4" s="112">
        <f t="shared" ref="K4:K21" si="10">J4+K3</f>
        <v>2.964099609745706</v>
      </c>
      <c r="L4" s="112">
        <f t="shared" ref="L4:L21" si="11">(K4+K3)*5/2</f>
        <v>11.523218368680595</v>
      </c>
      <c r="N4" s="77" t="s">
        <v>141</v>
      </c>
      <c r="O4" s="72">
        <f>GSYH!F27*1000</f>
        <v>2846901862858.9316</v>
      </c>
      <c r="Q4" s="109">
        <v>3</v>
      </c>
      <c r="R4" s="122">
        <f t="shared" si="2"/>
        <v>1899981004.5134752</v>
      </c>
      <c r="S4" s="113">
        <f t="shared" si="6"/>
        <v>38270720882.228935</v>
      </c>
      <c r="T4" s="123">
        <f t="shared" si="7"/>
        <v>1.1241073128261696</v>
      </c>
      <c r="U4" s="112">
        <f t="shared" ref="U4:U21" si="12">T4+U3</f>
        <v>2.4903780417445178</v>
      </c>
      <c r="V4" s="112">
        <f t="shared" ref="V4:V21" si="13">(U4+U3)*5/2</f>
        <v>9.6416219266571659</v>
      </c>
    </row>
    <row r="5" spans="1:22" x14ac:dyDescent="0.2">
      <c r="A5" s="109">
        <v>4</v>
      </c>
      <c r="B5" s="125">
        <v>32775.24</v>
      </c>
      <c r="C5" s="110">
        <f t="shared" si="0"/>
        <v>41522436090.861824</v>
      </c>
      <c r="D5" s="111">
        <f>WID!V5</f>
        <v>1.8435566666666666E-3</v>
      </c>
      <c r="E5" s="110">
        <f t="shared" si="1"/>
        <v>1664134615.8854921</v>
      </c>
      <c r="F5" s="110">
        <f t="shared" si="3"/>
        <v>43186570706.747314</v>
      </c>
      <c r="G5" s="112">
        <f t="shared" si="4"/>
        <v>2.1356303316451606</v>
      </c>
      <c r="H5" s="112">
        <f t="shared" si="8"/>
        <v>6.4414648212132128</v>
      </c>
      <c r="I5" s="112">
        <f t="shared" si="9"/>
        <v>26.868248276953164</v>
      </c>
      <c r="J5" s="112">
        <f t="shared" si="5"/>
        <v>1.5171000389990075</v>
      </c>
      <c r="K5" s="112">
        <f t="shared" si="10"/>
        <v>4.4811996487447132</v>
      </c>
      <c r="L5" s="112">
        <f t="shared" si="11"/>
        <v>18.613248146226049</v>
      </c>
      <c r="N5" s="77" t="s">
        <v>87</v>
      </c>
      <c r="O5" s="72">
        <f>O4-O3</f>
        <v>902676140080.04028</v>
      </c>
      <c r="Q5" s="109">
        <v>4</v>
      </c>
      <c r="R5" s="122">
        <f t="shared" si="2"/>
        <v>2692972689.4270329</v>
      </c>
      <c r="S5" s="113">
        <f t="shared" si="6"/>
        <v>44215408780.288857</v>
      </c>
      <c r="T5" s="123">
        <f t="shared" si="7"/>
        <v>1.2987177456748857</v>
      </c>
      <c r="U5" s="112">
        <f t="shared" si="12"/>
        <v>3.7890957874194036</v>
      </c>
      <c r="V5" s="112">
        <f t="shared" si="13"/>
        <v>15.698684572909801</v>
      </c>
    </row>
    <row r="6" spans="1:22" x14ac:dyDescent="0.2">
      <c r="A6" s="109">
        <v>5</v>
      </c>
      <c r="B6" s="125">
        <v>36343.279999999999</v>
      </c>
      <c r="C6" s="110">
        <f t="shared" si="0"/>
        <v>46042729851.323639</v>
      </c>
      <c r="D6" s="111">
        <f>WID!V6</f>
        <v>2.7016066666666664E-3</v>
      </c>
      <c r="E6" s="110">
        <f t="shared" si="1"/>
        <v>2438675877.8811703</v>
      </c>
      <c r="F6" s="110">
        <f t="shared" si="3"/>
        <v>48481405729.204811</v>
      </c>
      <c r="G6" s="112">
        <f t="shared" si="4"/>
        <v>2.3681233491950917</v>
      </c>
      <c r="H6" s="112">
        <f t="shared" si="8"/>
        <v>8.8095881704083041</v>
      </c>
      <c r="I6" s="112">
        <f t="shared" si="9"/>
        <v>38.127632479053794</v>
      </c>
      <c r="J6" s="112">
        <f t="shared" si="5"/>
        <v>1.703102175487436</v>
      </c>
      <c r="K6" s="112">
        <f t="shared" si="10"/>
        <v>6.1843018242321488</v>
      </c>
      <c r="L6" s="112">
        <f t="shared" si="11"/>
        <v>26.663753682442156</v>
      </c>
      <c r="N6" s="77" t="s">
        <v>129</v>
      </c>
      <c r="O6" s="73">
        <f>O3/O4</f>
        <v>0.68292685046278701</v>
      </c>
      <c r="Q6" s="109">
        <v>5</v>
      </c>
      <c r="R6" s="122">
        <f t="shared" si="2"/>
        <v>3946367964.952167</v>
      </c>
      <c r="S6" s="113">
        <f t="shared" si="6"/>
        <v>49989097816.275803</v>
      </c>
      <c r="T6" s="123">
        <f t="shared" si="7"/>
        <v>1.4683055119286161</v>
      </c>
      <c r="U6" s="112">
        <f t="shared" si="12"/>
        <v>5.2574012993480199</v>
      </c>
      <c r="V6" s="112">
        <f t="shared" si="13"/>
        <v>22.61624271691856</v>
      </c>
    </row>
    <row r="7" spans="1:22" x14ac:dyDescent="0.2">
      <c r="A7" s="109">
        <v>6</v>
      </c>
      <c r="B7" s="125">
        <v>39897.1</v>
      </c>
      <c r="C7" s="110">
        <f t="shared" si="0"/>
        <v>50545008517.427277</v>
      </c>
      <c r="D7" s="111">
        <f>WID!V7</f>
        <v>3.5898099999999997E-3</v>
      </c>
      <c r="E7" s="110">
        <f t="shared" si="1"/>
        <v>3240435834.4207292</v>
      </c>
      <c r="F7" s="110">
        <f t="shared" si="3"/>
        <v>53785444351.848007</v>
      </c>
      <c r="G7" s="112">
        <f t="shared" si="4"/>
        <v>2.5996897934135688</v>
      </c>
      <c r="H7" s="112">
        <f t="shared" si="8"/>
        <v>11.409277963821873</v>
      </c>
      <c r="I7" s="112">
        <f t="shared" si="9"/>
        <v>50.547165335575443</v>
      </c>
      <c r="J7" s="112">
        <f t="shared" si="5"/>
        <v>1.8894276250329596</v>
      </c>
      <c r="K7" s="112">
        <f t="shared" si="10"/>
        <v>8.0737294492651088</v>
      </c>
      <c r="L7" s="112">
        <f t="shared" si="11"/>
        <v>35.645078183743145</v>
      </c>
      <c r="N7" s="77" t="s">
        <v>111</v>
      </c>
      <c r="O7" s="72">
        <f>GSYH!B27*1000</f>
        <v>5048567944964.5117</v>
      </c>
      <c r="Q7" s="109">
        <v>6</v>
      </c>
      <c r="R7" s="122">
        <f t="shared" si="2"/>
        <v>5243809677.79603</v>
      </c>
      <c r="S7" s="113">
        <f t="shared" si="6"/>
        <v>55788818195.223305</v>
      </c>
      <c r="T7" s="123">
        <f t="shared" si="7"/>
        <v>1.6386578841868871</v>
      </c>
      <c r="U7" s="112">
        <f t="shared" si="12"/>
        <v>6.8960591835349074</v>
      </c>
      <c r="V7" s="112">
        <f t="shared" si="13"/>
        <v>30.383651207207318</v>
      </c>
    </row>
    <row r="8" spans="1:22" x14ac:dyDescent="0.2">
      <c r="A8" s="109">
        <v>7</v>
      </c>
      <c r="B8" s="125">
        <v>43510.879999999997</v>
      </c>
      <c r="C8" s="110">
        <f t="shared" si="0"/>
        <v>55123249564.523636</v>
      </c>
      <c r="D8" s="111">
        <f>WID!V8</f>
        <v>5.3975766666666666E-3</v>
      </c>
      <c r="E8" s="110">
        <f t="shared" si="1"/>
        <v>4872263671.2527571</v>
      </c>
      <c r="F8" s="110">
        <f t="shared" si="3"/>
        <v>59995513235.77639</v>
      </c>
      <c r="G8" s="112">
        <f t="shared" si="4"/>
        <v>2.8351632233531401</v>
      </c>
      <c r="H8" s="112">
        <f t="shared" si="8"/>
        <v>14.244441187175013</v>
      </c>
      <c r="I8" s="112">
        <f t="shared" si="9"/>
        <v>64.134297877492216</v>
      </c>
      <c r="J8" s="112">
        <f t="shared" si="5"/>
        <v>2.1075809905772704</v>
      </c>
      <c r="K8" s="112">
        <f t="shared" si="10"/>
        <v>10.181310439842379</v>
      </c>
      <c r="L8" s="112">
        <f t="shared" si="11"/>
        <v>45.637599722768712</v>
      </c>
      <c r="N8" s="77" t="s">
        <v>112</v>
      </c>
      <c r="O8" s="72">
        <f>GSYH!V27*1000</f>
        <v>867564167641.90344</v>
      </c>
      <c r="Q8" s="109">
        <v>7</v>
      </c>
      <c r="R8" s="122">
        <f t="shared" si="2"/>
        <v>7884502177.3611145</v>
      </c>
      <c r="S8" s="113">
        <f t="shared" si="6"/>
        <v>63007751741.88475</v>
      </c>
      <c r="T8" s="123">
        <f t="shared" si="7"/>
        <v>1.8506961161182964</v>
      </c>
      <c r="U8" s="112">
        <f t="shared" si="12"/>
        <v>8.7467552996532039</v>
      </c>
      <c r="V8" s="112">
        <f t="shared" si="13"/>
        <v>39.107036207970282</v>
      </c>
    </row>
    <row r="9" spans="1:22" x14ac:dyDescent="0.2">
      <c r="A9" s="109">
        <v>8</v>
      </c>
      <c r="B9" s="125">
        <v>47302.720000000001</v>
      </c>
      <c r="C9" s="110">
        <f t="shared" si="0"/>
        <v>59927072025.221825</v>
      </c>
      <c r="D9" s="111">
        <f>WID!V9</f>
        <v>7.8145999999999997E-3</v>
      </c>
      <c r="E9" s="110">
        <f t="shared" si="1"/>
        <v>7054052964.2694826</v>
      </c>
      <c r="F9" s="110">
        <f t="shared" si="3"/>
        <v>66981124989.49131</v>
      </c>
      <c r="G9" s="112">
        <f t="shared" si="4"/>
        <v>3.0822390194951486</v>
      </c>
      <c r="H9" s="112">
        <f t="shared" si="8"/>
        <v>17.326680206670162</v>
      </c>
      <c r="I9" s="112">
        <f t="shared" si="9"/>
        <v>78.927803484612937</v>
      </c>
      <c r="J9" s="112">
        <f t="shared" si="5"/>
        <v>2.3529783835760401</v>
      </c>
      <c r="K9" s="112">
        <f t="shared" si="10"/>
        <v>12.53428882341842</v>
      </c>
      <c r="L9" s="112">
        <f t="shared" si="11"/>
        <v>56.788998158151998</v>
      </c>
      <c r="N9" s="77" t="s">
        <v>113</v>
      </c>
      <c r="O9" s="72">
        <f>GSYH!J27*1000</f>
        <v>19071890547.013206</v>
      </c>
      <c r="Q9" s="109">
        <v>8</v>
      </c>
      <c r="R9" s="122">
        <f t="shared" si="2"/>
        <v>11415165456.696833</v>
      </c>
      <c r="S9" s="113">
        <f t="shared" si="6"/>
        <v>71342237481.918655</v>
      </c>
      <c r="T9" s="123">
        <f t="shared" si="7"/>
        <v>2.0955009212811899</v>
      </c>
      <c r="U9" s="112">
        <f t="shared" si="12"/>
        <v>10.842256220934393</v>
      </c>
      <c r="V9" s="112">
        <f t="shared" si="13"/>
        <v>48.972528801468997</v>
      </c>
    </row>
    <row r="10" spans="1:22" x14ac:dyDescent="0.2">
      <c r="A10" s="109">
        <v>9</v>
      </c>
      <c r="B10" s="125">
        <v>51486.19</v>
      </c>
      <c r="C10" s="110">
        <f t="shared" si="0"/>
        <v>65227044373.648193</v>
      </c>
      <c r="D10" s="111">
        <f>WID!V10</f>
        <v>1.0355516666666667E-2</v>
      </c>
      <c r="E10" s="110">
        <f t="shared" si="1"/>
        <v>9347677813.2011909</v>
      </c>
      <c r="F10" s="110">
        <f t="shared" si="3"/>
        <v>74574722186.84938</v>
      </c>
      <c r="G10" s="112">
        <f t="shared" si="4"/>
        <v>3.3548333749759194</v>
      </c>
      <c r="H10" s="112">
        <f t="shared" si="8"/>
        <v>20.68151358164608</v>
      </c>
      <c r="I10" s="112">
        <f t="shared" si="9"/>
        <v>95.020484470790606</v>
      </c>
      <c r="J10" s="112">
        <f t="shared" si="5"/>
        <v>2.6197336830991582</v>
      </c>
      <c r="K10" s="112">
        <f t="shared" si="10"/>
        <v>15.154022506517578</v>
      </c>
      <c r="L10" s="112">
        <f t="shared" si="11"/>
        <v>69.220778324839998</v>
      </c>
      <c r="N10" s="77" t="s">
        <v>114</v>
      </c>
      <c r="O10" s="72">
        <f>GSYH!N27*1000</f>
        <v>756957634744.17249</v>
      </c>
      <c r="Q10" s="109">
        <v>9</v>
      </c>
      <c r="R10" s="122">
        <f t="shared" si="2"/>
        <v>15126805740.48341</v>
      </c>
      <c r="S10" s="113">
        <f t="shared" si="6"/>
        <v>80353850114.131607</v>
      </c>
      <c r="T10" s="123">
        <f t="shared" si="7"/>
        <v>2.3601946460584302</v>
      </c>
      <c r="U10" s="112">
        <f t="shared" si="12"/>
        <v>13.202450866992823</v>
      </c>
      <c r="V10" s="112">
        <f t="shared" si="13"/>
        <v>60.111767719818033</v>
      </c>
    </row>
    <row r="11" spans="1:22" x14ac:dyDescent="0.2">
      <c r="A11" s="109">
        <v>10</v>
      </c>
      <c r="B11" s="125">
        <v>55860.28</v>
      </c>
      <c r="C11" s="110">
        <f t="shared" si="0"/>
        <v>70768510202.141815</v>
      </c>
      <c r="D11" s="111">
        <f>WID!V11</f>
        <v>1.3203836666666666E-2</v>
      </c>
      <c r="E11" s="110">
        <f t="shared" si="1"/>
        <v>11918788316.513971</v>
      </c>
      <c r="F11" s="110">
        <f t="shared" si="3"/>
        <v>82687298518.655792</v>
      </c>
      <c r="G11" s="112">
        <f t="shared" si="4"/>
        <v>3.6398485046087079</v>
      </c>
      <c r="H11" s="112">
        <f t="shared" si="8"/>
        <v>24.321362086254787</v>
      </c>
      <c r="I11" s="112">
        <f t="shared" si="9"/>
        <v>112.50718916975217</v>
      </c>
      <c r="J11" s="112">
        <f t="shared" si="5"/>
        <v>2.9047201885788128</v>
      </c>
      <c r="K11" s="112">
        <f t="shared" si="10"/>
        <v>18.058742695096392</v>
      </c>
      <c r="L11" s="112">
        <f t="shared" si="11"/>
        <v>83.031913004034919</v>
      </c>
      <c r="N11" s="77" t="s">
        <v>137</v>
      </c>
      <c r="O11" s="74">
        <f>O7-O8-O9-O10</f>
        <v>3404974252031.4229</v>
      </c>
      <c r="Q11" s="109">
        <v>10</v>
      </c>
      <c r="R11" s="122">
        <f t="shared" si="2"/>
        <v>19287484991.323982</v>
      </c>
      <c r="S11" s="113">
        <f t="shared" si="6"/>
        <v>90055995193.46579</v>
      </c>
      <c r="T11" s="123">
        <f t="shared" si="7"/>
        <v>2.6451710453100135</v>
      </c>
      <c r="U11" s="112">
        <f t="shared" si="12"/>
        <v>15.847621912302836</v>
      </c>
      <c r="V11" s="112">
        <f t="shared" si="13"/>
        <v>72.625181948239145</v>
      </c>
    </row>
    <row r="12" spans="1:22" x14ac:dyDescent="0.2">
      <c r="A12" s="109">
        <v>11</v>
      </c>
      <c r="B12" s="125">
        <v>60636.34</v>
      </c>
      <c r="C12" s="110">
        <f t="shared" si="0"/>
        <v>76819225501.743637</v>
      </c>
      <c r="D12" s="111">
        <f>WID!V12</f>
        <v>1.6026993333333333E-2</v>
      </c>
      <c r="E12" s="110">
        <f t="shared" si="1"/>
        <v>14467184479.221872</v>
      </c>
      <c r="F12" s="110">
        <f t="shared" si="3"/>
        <v>91286409980.965515</v>
      </c>
      <c r="G12" s="112">
        <f t="shared" si="4"/>
        <v>3.951055946621556</v>
      </c>
      <c r="H12" s="112">
        <f t="shared" si="8"/>
        <v>28.272418032876342</v>
      </c>
      <c r="I12" s="112">
        <f t="shared" si="9"/>
        <v>131.48445029782781</v>
      </c>
      <c r="J12" s="112">
        <f t="shared" si="5"/>
        <v>3.2067981753541939</v>
      </c>
      <c r="K12" s="112">
        <f t="shared" si="10"/>
        <v>21.265540870450586</v>
      </c>
      <c r="L12" s="112">
        <f t="shared" si="11"/>
        <v>98.310708913867444</v>
      </c>
      <c r="N12" s="77" t="s">
        <v>138</v>
      </c>
      <c r="O12" s="74">
        <f>O11-O3</f>
        <v>1460748529252.5315</v>
      </c>
      <c r="Q12" s="109">
        <v>11</v>
      </c>
      <c r="R12" s="122">
        <f t="shared" si="2"/>
        <v>23411406940.006794</v>
      </c>
      <c r="S12" s="113">
        <f t="shared" si="6"/>
        <v>100230632441.75043</v>
      </c>
      <c r="T12" s="123">
        <f t="shared" si="7"/>
        <v>2.9440257277537212</v>
      </c>
      <c r="U12" s="112">
        <f t="shared" si="12"/>
        <v>18.791647640056556</v>
      </c>
      <c r="V12" s="112">
        <f t="shared" si="13"/>
        <v>86.598173880898486</v>
      </c>
    </row>
    <row r="13" spans="1:22" x14ac:dyDescent="0.2">
      <c r="A13" s="109">
        <v>12</v>
      </c>
      <c r="B13" s="125">
        <v>65952.73</v>
      </c>
      <c r="C13" s="110">
        <f t="shared" si="0"/>
        <v>83554476380.428192</v>
      </c>
      <c r="D13" s="111">
        <f>WID!V13</f>
        <v>1.9820036666666666E-2</v>
      </c>
      <c r="E13" s="110">
        <f t="shared" si="1"/>
        <v>17891074194.511532</v>
      </c>
      <c r="F13" s="110">
        <f t="shared" si="3"/>
        <v>101445550574.93973</v>
      </c>
      <c r="G13" s="112">
        <f t="shared" si="4"/>
        <v>4.2974712204335876</v>
      </c>
      <c r="H13" s="112">
        <f t="shared" si="8"/>
        <v>32.569889253309931</v>
      </c>
      <c r="I13" s="112">
        <f t="shared" si="9"/>
        <v>152.10576821546567</v>
      </c>
      <c r="J13" s="112">
        <f t="shared" si="5"/>
        <v>3.5636783892514901</v>
      </c>
      <c r="K13" s="112">
        <f t="shared" si="10"/>
        <v>24.829219259702075</v>
      </c>
      <c r="L13" s="112">
        <f t="shared" si="11"/>
        <v>115.23690032538167</v>
      </c>
      <c r="N13" s="77" t="s">
        <v>139</v>
      </c>
      <c r="O13" s="73">
        <f>O3/O11</f>
        <v>0.57099571945924632</v>
      </c>
      <c r="Q13" s="109">
        <v>12</v>
      </c>
      <c r="R13" s="122">
        <f t="shared" si="2"/>
        <v>28952089410.564579</v>
      </c>
      <c r="S13" s="113">
        <f t="shared" si="6"/>
        <v>112506565790.99277</v>
      </c>
      <c r="T13" s="123">
        <f t="shared" si="7"/>
        <v>3.3046007608740871</v>
      </c>
      <c r="U13" s="112">
        <f t="shared" si="12"/>
        <v>22.096248400930644</v>
      </c>
      <c r="V13" s="112">
        <f t="shared" si="13"/>
        <v>102.21974010246799</v>
      </c>
    </row>
    <row r="14" spans="1:22" x14ac:dyDescent="0.2">
      <c r="A14" s="109">
        <v>13</v>
      </c>
      <c r="B14" s="125">
        <v>71395.47</v>
      </c>
      <c r="C14" s="110">
        <f t="shared" si="0"/>
        <v>90449798086.971832</v>
      </c>
      <c r="D14" s="111">
        <f>WID!V14</f>
        <v>2.4105370000000001E-2</v>
      </c>
      <c r="E14" s="110">
        <f t="shared" si="1"/>
        <v>21759342346.801201</v>
      </c>
      <c r="F14" s="110">
        <f t="shared" si="3"/>
        <v>112209140433.77304</v>
      </c>
      <c r="G14" s="112">
        <f t="shared" si="4"/>
        <v>4.6521194436428877</v>
      </c>
      <c r="H14" s="112">
        <f t="shared" si="8"/>
        <v>37.22200869695282</v>
      </c>
      <c r="I14" s="112">
        <f t="shared" si="9"/>
        <v>174.47974487565688</v>
      </c>
      <c r="J14" s="112">
        <f t="shared" si="5"/>
        <v>3.9417922873307858</v>
      </c>
      <c r="K14" s="112">
        <f t="shared" si="10"/>
        <v>28.77101154703286</v>
      </c>
      <c r="L14" s="112">
        <f t="shared" si="11"/>
        <v>134.00057701683733</v>
      </c>
      <c r="Q14" s="109">
        <v>13</v>
      </c>
      <c r="R14" s="122">
        <f t="shared" si="2"/>
        <v>35211883774.588097</v>
      </c>
      <c r="S14" s="113">
        <f t="shared" si="6"/>
        <v>125661681861.55994</v>
      </c>
      <c r="T14" s="123">
        <f t="shared" si="7"/>
        <v>3.6909996014265873</v>
      </c>
      <c r="U14" s="112">
        <f t="shared" si="12"/>
        <v>25.787248002357231</v>
      </c>
      <c r="V14" s="112">
        <f t="shared" si="13"/>
        <v>119.7087410082197</v>
      </c>
    </row>
    <row r="15" spans="1:22" x14ac:dyDescent="0.2">
      <c r="A15" s="109">
        <v>14</v>
      </c>
      <c r="B15" s="125">
        <v>77776.39</v>
      </c>
      <c r="C15" s="110">
        <f t="shared" si="0"/>
        <v>98533685280.502731</v>
      </c>
      <c r="D15" s="111">
        <f>WID!V15</f>
        <v>2.9839040000000001E-2</v>
      </c>
      <c r="E15" s="110">
        <f t="shared" si="1"/>
        <v>26934989450.893925</v>
      </c>
      <c r="F15" s="110">
        <f t="shared" si="3"/>
        <v>125468674731.39665</v>
      </c>
      <c r="G15" s="112">
        <f t="shared" si="4"/>
        <v>5.067899352372808</v>
      </c>
      <c r="H15" s="112">
        <f t="shared" si="8"/>
        <v>42.289908049325625</v>
      </c>
      <c r="I15" s="112">
        <f t="shared" si="9"/>
        <v>198.7797918656961</v>
      </c>
      <c r="J15" s="112">
        <f t="shared" si="5"/>
        <v>4.407586159611796</v>
      </c>
      <c r="K15" s="112">
        <f t="shared" si="10"/>
        <v>33.178597706644652</v>
      </c>
      <c r="L15" s="112">
        <f t="shared" si="11"/>
        <v>154.87402313419378</v>
      </c>
      <c r="Q15" s="109">
        <v>14</v>
      </c>
      <c r="R15" s="122">
        <f t="shared" si="2"/>
        <v>43587333794.307457</v>
      </c>
      <c r="S15" s="113">
        <f t="shared" si="6"/>
        <v>142121019074.81018</v>
      </c>
      <c r="T15" s="123">
        <f t="shared" si="7"/>
        <v>4.1744517261624434</v>
      </c>
      <c r="U15" s="112">
        <f t="shared" si="12"/>
        <v>29.961699728519676</v>
      </c>
      <c r="V15" s="112">
        <f t="shared" si="13"/>
        <v>139.37236932719227</v>
      </c>
    </row>
    <row r="16" spans="1:22" x14ac:dyDescent="0.2">
      <c r="A16" s="109">
        <v>15</v>
      </c>
      <c r="B16" s="125">
        <v>85845.25</v>
      </c>
      <c r="C16" s="110">
        <f t="shared" si="0"/>
        <v>108755997113.34091</v>
      </c>
      <c r="D16" s="111">
        <f>WID!V16</f>
        <v>3.7007133333333338E-2</v>
      </c>
      <c r="E16" s="110">
        <f t="shared" si="1"/>
        <v>33405456272.760731</v>
      </c>
      <c r="F16" s="110">
        <f t="shared" si="3"/>
        <v>142161453386.10165</v>
      </c>
      <c r="G16" s="112">
        <f t="shared" si="4"/>
        <v>5.5936652097028645</v>
      </c>
      <c r="H16" s="112">
        <f t="shared" si="8"/>
        <v>47.883573259028488</v>
      </c>
      <c r="I16" s="112">
        <f t="shared" si="9"/>
        <v>225.43370327088527</v>
      </c>
      <c r="J16" s="112">
        <f t="shared" si="5"/>
        <v>4.9939863931477761</v>
      </c>
      <c r="K16" s="112">
        <f t="shared" si="10"/>
        <v>38.172584099792431</v>
      </c>
      <c r="L16" s="112">
        <f t="shared" si="11"/>
        <v>178.3779545160927</v>
      </c>
      <c r="Q16" s="109">
        <v>15</v>
      </c>
      <c r="R16" s="122">
        <f t="shared" si="2"/>
        <v>54058115588.519005</v>
      </c>
      <c r="S16" s="113">
        <f t="shared" si="6"/>
        <v>162814112701.85992</v>
      </c>
      <c r="T16" s="123">
        <f t="shared" si="7"/>
        <v>4.7822599235242196</v>
      </c>
      <c r="U16" s="112">
        <f t="shared" si="12"/>
        <v>34.743959652043898</v>
      </c>
      <c r="V16" s="112">
        <f t="shared" si="13"/>
        <v>161.76414845140894</v>
      </c>
    </row>
    <row r="17" spans="1:22" x14ac:dyDescent="0.2">
      <c r="A17" s="109">
        <v>16</v>
      </c>
      <c r="B17" s="125">
        <v>95340.800000000003</v>
      </c>
      <c r="C17" s="110">
        <f t="shared" si="0"/>
        <v>120785760069.23637</v>
      </c>
      <c r="D17" s="111">
        <f>WID!V17</f>
        <v>4.6852870000000005E-2</v>
      </c>
      <c r="E17" s="110">
        <f t="shared" si="1"/>
        <v>42292967843.271919</v>
      </c>
      <c r="F17" s="110">
        <f t="shared" si="3"/>
        <v>163078727912.5083</v>
      </c>
      <c r="G17" s="112">
        <f t="shared" si="4"/>
        <v>6.2123939999620115</v>
      </c>
      <c r="H17" s="112">
        <f t="shared" si="8"/>
        <v>54.095967258990498</v>
      </c>
      <c r="I17" s="112">
        <f t="shared" si="9"/>
        <v>254.94885129504746</v>
      </c>
      <c r="J17" s="112">
        <f t="shared" si="5"/>
        <v>5.7287888440125894</v>
      </c>
      <c r="K17" s="112">
        <f t="shared" si="10"/>
        <v>43.901372943805022</v>
      </c>
      <c r="L17" s="112">
        <f t="shared" si="11"/>
        <v>205.18489260899366</v>
      </c>
      <c r="Q17" s="109">
        <v>16</v>
      </c>
      <c r="R17" s="122">
        <f t="shared" si="2"/>
        <v>68440260943.760063</v>
      </c>
      <c r="S17" s="113">
        <f t="shared" si="6"/>
        <v>189226021012.99643</v>
      </c>
      <c r="T17" s="123">
        <f t="shared" si="7"/>
        <v>5.5580440894302594</v>
      </c>
      <c r="U17" s="112">
        <f t="shared" si="12"/>
        <v>40.302003741474159</v>
      </c>
      <c r="V17" s="112">
        <f t="shared" si="13"/>
        <v>187.61490848379515</v>
      </c>
    </row>
    <row r="18" spans="1:22" x14ac:dyDescent="0.2">
      <c r="A18" s="109">
        <v>17</v>
      </c>
      <c r="B18" s="125">
        <v>107054.6</v>
      </c>
      <c r="C18" s="110">
        <f t="shared" si="0"/>
        <v>135625789063.1091</v>
      </c>
      <c r="D18" s="111">
        <f>WID!V18</f>
        <v>6.0183283333333337E-2</v>
      </c>
      <c r="E18" s="110">
        <f t="shared" si="1"/>
        <v>54326013896.676758</v>
      </c>
      <c r="F18" s="110">
        <f t="shared" si="3"/>
        <v>189951802959.78586</v>
      </c>
      <c r="G18" s="112">
        <f t="shared" si="4"/>
        <v>6.9756636687371323</v>
      </c>
      <c r="H18" s="112">
        <f t="shared" si="8"/>
        <v>61.071630927727632</v>
      </c>
      <c r="I18" s="112">
        <f t="shared" si="9"/>
        <v>287.91899546679531</v>
      </c>
      <c r="J18" s="112">
        <f t="shared" si="5"/>
        <v>6.6728124730033116</v>
      </c>
      <c r="K18" s="112">
        <f t="shared" si="10"/>
        <v>50.574185416808334</v>
      </c>
      <c r="L18" s="112">
        <f t="shared" si="11"/>
        <v>236.18889590153339</v>
      </c>
      <c r="Q18" s="109">
        <v>17</v>
      </c>
      <c r="R18" s="122">
        <f t="shared" si="2"/>
        <v>87912642614.755066</v>
      </c>
      <c r="S18" s="113">
        <f t="shared" si="6"/>
        <v>223538431677.86417</v>
      </c>
      <c r="T18" s="123">
        <f t="shared" si="7"/>
        <v>6.5658858770926107</v>
      </c>
      <c r="U18" s="112">
        <f t="shared" si="12"/>
        <v>46.867889618566771</v>
      </c>
      <c r="V18" s="112">
        <f t="shared" si="13"/>
        <v>217.92473340010233</v>
      </c>
    </row>
    <row r="19" spans="1:22" x14ac:dyDescent="0.2">
      <c r="A19" s="109">
        <v>18</v>
      </c>
      <c r="B19" s="125">
        <v>124506.75</v>
      </c>
      <c r="C19" s="110">
        <f t="shared" si="0"/>
        <v>157735643423.38638</v>
      </c>
      <c r="D19" s="111">
        <f>WID!V19</f>
        <v>8.3257373333333329E-2</v>
      </c>
      <c r="E19" s="110">
        <f t="shared" si="1"/>
        <v>75154444393.736206</v>
      </c>
      <c r="F19" s="110">
        <f t="shared" si="3"/>
        <v>232890087817.12259</v>
      </c>
      <c r="G19" s="112">
        <f t="shared" si="4"/>
        <v>8.1128434694776033</v>
      </c>
      <c r="H19" s="112">
        <f t="shared" si="8"/>
        <v>69.184474397205236</v>
      </c>
      <c r="I19" s="112">
        <f t="shared" si="9"/>
        <v>325.64026331233214</v>
      </c>
      <c r="J19" s="112">
        <f t="shared" si="5"/>
        <v>8.1811904841668266</v>
      </c>
      <c r="K19" s="112">
        <f t="shared" si="10"/>
        <v>58.75537590097516</v>
      </c>
      <c r="L19" s="112">
        <f t="shared" si="11"/>
        <v>273.32390329445872</v>
      </c>
      <c r="Q19" s="109">
        <v>18</v>
      </c>
      <c r="R19" s="122">
        <f t="shared" si="2"/>
        <v>121618085646.0956</v>
      </c>
      <c r="S19" s="113">
        <f t="shared" si="6"/>
        <v>279353729069.48199</v>
      </c>
      <c r="T19" s="123">
        <f t="shared" si="7"/>
        <v>8.2053215218656241</v>
      </c>
      <c r="U19" s="112">
        <f t="shared" si="12"/>
        <v>55.073211140432392</v>
      </c>
      <c r="V19" s="112">
        <f t="shared" si="13"/>
        <v>254.85275189749791</v>
      </c>
    </row>
    <row r="20" spans="1:22" x14ac:dyDescent="0.2">
      <c r="A20" s="109">
        <v>19</v>
      </c>
      <c r="B20" s="125">
        <v>153463.31</v>
      </c>
      <c r="C20" s="110">
        <f t="shared" si="0"/>
        <v>194420253879.67001</v>
      </c>
      <c r="D20" s="111">
        <f>WID!V20</f>
        <v>0.14702653333333335</v>
      </c>
      <c r="E20" s="110">
        <f t="shared" si="1"/>
        <v>132717343598.68272</v>
      </c>
      <c r="F20" s="110">
        <f t="shared" si="3"/>
        <v>327137597478.35272</v>
      </c>
      <c r="G20" s="112">
        <f t="shared" si="4"/>
        <v>9.9996491141076014</v>
      </c>
      <c r="H20" s="112">
        <f t="shared" si="8"/>
        <v>79.184123511312833</v>
      </c>
      <c r="I20" s="112">
        <f t="shared" si="9"/>
        <v>370.92149477129516</v>
      </c>
      <c r="J20" s="112">
        <f t="shared" si="5"/>
        <v>11.492009061393485</v>
      </c>
      <c r="K20" s="112">
        <f t="shared" si="10"/>
        <v>70.247384962368642</v>
      </c>
      <c r="L20" s="112">
        <f t="shared" si="11"/>
        <v>322.50690215835954</v>
      </c>
      <c r="Q20" s="109">
        <v>19</v>
      </c>
      <c r="R20" s="122">
        <f t="shared" si="2"/>
        <v>214768792327.76498</v>
      </c>
      <c r="S20" s="113">
        <f t="shared" si="6"/>
        <v>409189046207.435</v>
      </c>
      <c r="T20" s="123">
        <f t="shared" si="7"/>
        <v>12.018911286924098</v>
      </c>
      <c r="U20" s="112">
        <f t="shared" si="12"/>
        <v>67.092122427356486</v>
      </c>
      <c r="V20" s="112">
        <f t="shared" si="13"/>
        <v>305.41333391947217</v>
      </c>
    </row>
    <row r="21" spans="1:22" x14ac:dyDescent="0.2">
      <c r="A21" s="109">
        <v>20</v>
      </c>
      <c r="B21" s="125">
        <v>319458.53999999998</v>
      </c>
      <c r="C21" s="110">
        <f t="shared" si="0"/>
        <v>404717000114.41638</v>
      </c>
      <c r="D21" s="111">
        <f>WID!V21</f>
        <v>0.48991729000000012</v>
      </c>
      <c r="E21" s="110">
        <f t="shared" si="1"/>
        <v>442236648295.67383</v>
      </c>
      <c r="F21" s="110">
        <f t="shared" si="3"/>
        <v>846953648410.09021</v>
      </c>
      <c r="G21" s="112">
        <f t="shared" si="4"/>
        <v>20.815876488687156</v>
      </c>
      <c r="H21" s="112">
        <f t="shared" si="8"/>
        <v>99.999999999999986</v>
      </c>
      <c r="I21" s="112">
        <f t="shared" si="9"/>
        <v>447.96030877828201</v>
      </c>
      <c r="J21" s="112">
        <f t="shared" si="5"/>
        <v>29.752615037631347</v>
      </c>
      <c r="K21" s="112">
        <f t="shared" si="10"/>
        <v>99.999999999999986</v>
      </c>
      <c r="L21" s="112">
        <f t="shared" si="11"/>
        <v>425.6184624059216</v>
      </c>
      <c r="Q21" s="109">
        <v>20</v>
      </c>
      <c r="R21" s="122">
        <f t="shared" si="2"/>
        <v>715645960822.88611</v>
      </c>
      <c r="S21" s="113">
        <f t="shared" si="6"/>
        <v>1120362960937.3025</v>
      </c>
      <c r="T21" s="123">
        <f t="shared" si="7"/>
        <v>32.907877572643528</v>
      </c>
      <c r="U21" s="112">
        <f t="shared" si="12"/>
        <v>100.00000000000001</v>
      </c>
      <c r="V21" s="112">
        <f t="shared" si="13"/>
        <v>417.73030606839131</v>
      </c>
    </row>
    <row r="22" spans="1:22" x14ac:dyDescent="0.2">
      <c r="A22" s="109"/>
      <c r="B22" s="109"/>
      <c r="C22" s="114">
        <f>SUM(C2:C21)</f>
        <v>1944270760514.7866</v>
      </c>
      <c r="D22" s="115">
        <f>SUM(D2:D21)</f>
        <v>0.99967418800000019</v>
      </c>
      <c r="E22" s="116">
        <f>SUM(E2:E21)</f>
        <v>902382037361.48865</v>
      </c>
      <c r="F22" s="116">
        <f>SUM(F2:F21)</f>
        <v>2846652797876.2754</v>
      </c>
      <c r="G22" s="114">
        <f>SUM(G2:G21)</f>
        <v>99.999999999999986</v>
      </c>
      <c r="H22" s="108" t="s">
        <v>91</v>
      </c>
      <c r="I22" s="110">
        <f>SUM(I2:I21)</f>
        <v>3063.2784376644368</v>
      </c>
      <c r="J22" s="114">
        <f>SUM(J2:J21)</f>
        <v>99.999999999999986</v>
      </c>
      <c r="K22" s="108" t="s">
        <v>91</v>
      </c>
      <c r="L22" s="110">
        <f>SUM(L2:L21)</f>
        <v>2497.7709743423711</v>
      </c>
      <c r="R22" s="126">
        <f>SUM(R2:R21)</f>
        <v>1460272599852.7188</v>
      </c>
      <c r="S22" s="126">
        <f>SUM(S2:S21)</f>
        <v>3404543360367.5049</v>
      </c>
      <c r="T22" s="108"/>
      <c r="U22" s="108" t="s">
        <v>91</v>
      </c>
      <c r="V22" s="113">
        <f>SUM(V2:V21)</f>
        <v>2298.1092630236835</v>
      </c>
    </row>
    <row r="23" spans="1:22" x14ac:dyDescent="0.2">
      <c r="A23" s="109"/>
      <c r="B23" s="109"/>
      <c r="C23" s="108"/>
      <c r="D23" s="108"/>
      <c r="E23" s="108"/>
      <c r="F23" s="108"/>
      <c r="G23" s="108"/>
      <c r="H23" s="108" t="s">
        <v>92</v>
      </c>
      <c r="I23" s="110">
        <f>5000-I22</f>
        <v>1936.7215623355632</v>
      </c>
      <c r="J23" s="108"/>
      <c r="K23" s="108" t="s">
        <v>92</v>
      </c>
      <c r="L23" s="110">
        <f>5000-L22</f>
        <v>2502.2290256576289</v>
      </c>
      <c r="R23" s="108"/>
      <c r="S23" s="108"/>
      <c r="T23" s="108"/>
      <c r="U23" s="108" t="s">
        <v>92</v>
      </c>
      <c r="V23" s="113">
        <f>5000-V22</f>
        <v>2701.8907369763165</v>
      </c>
    </row>
    <row r="24" spans="1:22" x14ac:dyDescent="0.2">
      <c r="A24" s="109"/>
      <c r="B24" s="109"/>
      <c r="C24" s="108"/>
      <c r="D24" s="108"/>
      <c r="E24" s="108"/>
      <c r="F24" s="108"/>
      <c r="G24" s="108"/>
      <c r="H24" s="108" t="s">
        <v>100</v>
      </c>
      <c r="I24" s="117">
        <f>I23/(I23+I22)</f>
        <v>0.38734431246711265</v>
      </c>
      <c r="J24" s="108"/>
      <c r="K24" s="108" t="s">
        <v>100</v>
      </c>
      <c r="L24" s="117">
        <f>L23/(L23+L22)</f>
        <v>0.50044580513152581</v>
      </c>
      <c r="R24" s="108"/>
      <c r="S24" s="108"/>
      <c r="T24" s="108"/>
      <c r="U24" s="108" t="s">
        <v>100</v>
      </c>
      <c r="V24" s="121">
        <f>V23/(V23+V22)</f>
        <v>0.54037814739526324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G1" workbookViewId="0">
      <selection activeCell="N5" sqref="N5"/>
    </sheetView>
  </sheetViews>
  <sheetFormatPr defaultColWidth="11.42578125" defaultRowHeight="12.75" x14ac:dyDescent="0.2"/>
  <cols>
    <col min="1" max="1" width="7.42578125" bestFit="1" customWidth="1"/>
    <col min="2" max="2" width="12" customWidth="1"/>
    <col min="3" max="3" width="19.85546875" bestFit="1" customWidth="1"/>
    <col min="4" max="4" width="12.42578125" bestFit="1" customWidth="1"/>
    <col min="5" max="6" width="19.85546875" bestFit="1" customWidth="1"/>
    <col min="7" max="7" width="14.140625" bestFit="1" customWidth="1"/>
    <col min="9" max="9" width="12.7109375" bestFit="1" customWidth="1"/>
    <col min="12" max="12" width="12.7109375" bestFit="1" customWidth="1"/>
    <col min="15" max="15" width="20.42578125" bestFit="1" customWidth="1"/>
    <col min="17" max="17" width="7.85546875" bestFit="1" customWidth="1"/>
    <col min="18" max="18" width="17.28515625" bestFit="1" customWidth="1"/>
    <col min="19" max="19" width="19.8554687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Gelir'!B71</f>
        <v>98415.76</v>
      </c>
      <c r="Q1" s="108" t="s">
        <v>95</v>
      </c>
      <c r="R1" s="108" t="s">
        <v>115</v>
      </c>
      <c r="S1" s="108" t="s">
        <v>116</v>
      </c>
      <c r="T1" s="108" t="s">
        <v>106</v>
      </c>
      <c r="U1" s="108" t="s">
        <v>101</v>
      </c>
      <c r="V1" s="108" t="s">
        <v>117</v>
      </c>
    </row>
    <row r="2" spans="1:22" x14ac:dyDescent="0.2">
      <c r="A2" s="109">
        <v>1</v>
      </c>
      <c r="B2" s="125">
        <v>17331.400000000001</v>
      </c>
      <c r="C2" s="110">
        <f t="shared" ref="C2:C21" si="0">B2*$O$2/20</f>
        <v>22718694790.591331</v>
      </c>
      <c r="D2" s="111">
        <f>WID!W2</f>
        <v>4.7083333333333329E-6</v>
      </c>
      <c r="E2" s="110">
        <f t="shared" ref="E2:E21" si="1">D2*$O$5</f>
        <v>6607180.4719994338</v>
      </c>
      <c r="F2" s="110">
        <f>E2+C2</f>
        <v>22725301971.063332</v>
      </c>
      <c r="G2" s="112">
        <f>C2*100/$C$22</f>
        <v>0.88050726330601037</v>
      </c>
      <c r="H2" s="112">
        <f>G2</f>
        <v>0.88050726330601037</v>
      </c>
      <c r="I2" s="112">
        <f>H2*5/2</f>
        <v>2.2012681582650258</v>
      </c>
      <c r="J2" s="112">
        <f>F2*100/$F$22</f>
        <v>0.57050199503082533</v>
      </c>
      <c r="K2" s="112">
        <f>J2</f>
        <v>0.57050199503082533</v>
      </c>
      <c r="L2" s="112">
        <f>K2*5/2</f>
        <v>1.4262549875770634</v>
      </c>
      <c r="N2" s="77" t="s">
        <v>135</v>
      </c>
      <c r="O2" s="72">
        <f>Nufus!F20</f>
        <v>26216802.786377709</v>
      </c>
      <c r="Q2" s="109">
        <v>1</v>
      </c>
      <c r="R2" s="122">
        <f t="shared" ref="R2:R21" si="2">D2*$O$12</f>
        <v>11600386.94204144</v>
      </c>
      <c r="S2" s="113">
        <f>C2+R2</f>
        <v>22730295177.533375</v>
      </c>
      <c r="T2" s="123">
        <f>S2*100/$S$22</f>
        <v>0.45065612636552699</v>
      </c>
      <c r="U2" s="112">
        <f>T2</f>
        <v>0.45065612636552699</v>
      </c>
      <c r="V2" s="112">
        <f>U2*5/2</f>
        <v>1.1266403159138174</v>
      </c>
    </row>
    <row r="3" spans="1:22" x14ac:dyDescent="0.2">
      <c r="A3" s="109">
        <v>2</v>
      </c>
      <c r="B3" s="125">
        <v>28858.21</v>
      </c>
      <c r="C3" s="110">
        <f t="shared" si="0"/>
        <v>37828500016.893654</v>
      </c>
      <c r="D3" s="111">
        <f>WID!W3</f>
        <v>6.1015333333333332E-5</v>
      </c>
      <c r="E3" s="110">
        <f t="shared" si="1"/>
        <v>85622510.207264319</v>
      </c>
      <c r="F3" s="110">
        <f t="shared" ref="F3:F21" si="3">E3+C3</f>
        <v>37914122527.100922</v>
      </c>
      <c r="G3" s="112">
        <f t="shared" ref="G3:G21" si="4">C3*100/$C$22</f>
        <v>1.4661171925528311</v>
      </c>
      <c r="H3" s="112">
        <f>G3+H2</f>
        <v>2.3466244558588416</v>
      </c>
      <c r="I3" s="112">
        <f>(H3+H2)*5/2</f>
        <v>8.0678292979121302</v>
      </c>
      <c r="J3" s="112">
        <f t="shared" ref="J3:J21" si="5">F3*100/$F$22</f>
        <v>0.95180616605650969</v>
      </c>
      <c r="K3" s="112">
        <f>J3+K2</f>
        <v>1.522308161087335</v>
      </c>
      <c r="L3" s="112">
        <f>(K3+K2)*5/2</f>
        <v>5.2320253902954006</v>
      </c>
      <c r="N3" s="77" t="s">
        <v>102</v>
      </c>
      <c r="O3" s="72">
        <f>O2*O1</f>
        <v>2580146570991.48</v>
      </c>
      <c r="Q3" s="109">
        <v>2</v>
      </c>
      <c r="R3" s="122">
        <f t="shared" si="2"/>
        <v>150329517.04020655</v>
      </c>
      <c r="S3" s="113">
        <f t="shared" ref="S3:S21" si="6">C3+R3</f>
        <v>37978829533.933861</v>
      </c>
      <c r="T3" s="123">
        <f t="shared" ref="T3:T21" si="7">S3*100/$S$22</f>
        <v>0.75297712009372242</v>
      </c>
      <c r="U3" s="112">
        <f>T3+U2</f>
        <v>1.2036332464592494</v>
      </c>
      <c r="V3" s="112">
        <f>(U3+U2)*5/2</f>
        <v>4.1357234320619405</v>
      </c>
    </row>
    <row r="4" spans="1:22" x14ac:dyDescent="0.2">
      <c r="A4" s="109">
        <v>3</v>
      </c>
      <c r="B4" s="125">
        <v>34849.85</v>
      </c>
      <c r="C4" s="110">
        <f t="shared" si="0"/>
        <v>45682582229.242264</v>
      </c>
      <c r="D4" s="111">
        <f>WID!W4</f>
        <v>1.7748189999999999E-4</v>
      </c>
      <c r="E4" s="110">
        <f t="shared" si="1"/>
        <v>249059457.09310225</v>
      </c>
      <c r="F4" s="110">
        <f t="shared" si="3"/>
        <v>45931641686.335365</v>
      </c>
      <c r="G4" s="112">
        <f t="shared" si="4"/>
        <v>1.7705174452222536</v>
      </c>
      <c r="H4" s="112">
        <f>G4+H3</f>
        <v>4.1171419010810952</v>
      </c>
      <c r="I4" s="112">
        <f t="shared" ref="I4:I21" si="8">(H4+H3)*5/2</f>
        <v>16.159415892349841</v>
      </c>
      <c r="J4" s="112">
        <f t="shared" si="5"/>
        <v>1.1530800889009809</v>
      </c>
      <c r="K4" s="112">
        <f t="shared" ref="K4:K21" si="9">J4+K3</f>
        <v>2.6753882499883161</v>
      </c>
      <c r="L4" s="112">
        <f t="shared" ref="L4:L21" si="10">(K4+K3)*5/2</f>
        <v>10.494241027689128</v>
      </c>
      <c r="N4" s="77" t="s">
        <v>141</v>
      </c>
      <c r="O4" s="72">
        <f>GSYH!F28*1000</f>
        <v>3983441538495.7847</v>
      </c>
      <c r="Q4" s="109">
        <v>3</v>
      </c>
      <c r="R4" s="122">
        <f t="shared" si="2"/>
        <v>437279727.12397265</v>
      </c>
      <c r="S4" s="113">
        <f t="shared" si="6"/>
        <v>46119861956.366234</v>
      </c>
      <c r="T4" s="123">
        <f t="shared" si="7"/>
        <v>0.91438312505118469</v>
      </c>
      <c r="U4" s="112">
        <f t="shared" ref="U4:U21" si="11">T4+U3</f>
        <v>2.1180163715104339</v>
      </c>
      <c r="V4" s="112">
        <f t="shared" ref="V4:V21" si="12">(U4+U3)*5/2</f>
        <v>8.3041240449242082</v>
      </c>
    </row>
    <row r="5" spans="1:22" x14ac:dyDescent="0.2">
      <c r="A5" s="109">
        <v>4</v>
      </c>
      <c r="B5" s="125">
        <v>39534.089999999997</v>
      </c>
      <c r="C5" s="110">
        <f t="shared" si="0"/>
        <v>51822872043.445358</v>
      </c>
      <c r="D5" s="111">
        <f>WID!W5</f>
        <v>5.2972666666666664E-4</v>
      </c>
      <c r="E5" s="110">
        <f t="shared" si="1"/>
        <v>743362765.48616362</v>
      </c>
      <c r="F5" s="110">
        <f t="shared" si="3"/>
        <v>52566234808.931519</v>
      </c>
      <c r="G5" s="112">
        <f t="shared" si="4"/>
        <v>2.0084963357370733</v>
      </c>
      <c r="H5" s="112">
        <f t="shared" ref="H5:H21" si="13">G5+H4</f>
        <v>6.125638236818169</v>
      </c>
      <c r="I5" s="112">
        <f t="shared" si="8"/>
        <v>25.606950344748157</v>
      </c>
      <c r="J5" s="112">
        <f t="shared" si="5"/>
        <v>1.3196366705243405</v>
      </c>
      <c r="K5" s="112">
        <f t="shared" si="9"/>
        <v>3.9950249205126567</v>
      </c>
      <c r="L5" s="112">
        <f t="shared" si="10"/>
        <v>16.676032926252432</v>
      </c>
      <c r="N5" s="77" t="s">
        <v>87</v>
      </c>
      <c r="O5" s="72">
        <f>O4-O3</f>
        <v>1403294967504.3047</v>
      </c>
      <c r="Q5" s="109">
        <v>4</v>
      </c>
      <c r="R5" s="122">
        <f t="shared" si="2"/>
        <v>1305140029.7736931</v>
      </c>
      <c r="S5" s="113">
        <f t="shared" si="6"/>
        <v>53128012073.219055</v>
      </c>
      <c r="T5" s="123">
        <f t="shared" si="7"/>
        <v>1.0533283415554842</v>
      </c>
      <c r="U5" s="112">
        <f t="shared" si="11"/>
        <v>3.1713447130659178</v>
      </c>
      <c r="V5" s="112">
        <f t="shared" si="12"/>
        <v>13.22340271144088</v>
      </c>
    </row>
    <row r="6" spans="1:22" x14ac:dyDescent="0.2">
      <c r="A6" s="109">
        <v>5</v>
      </c>
      <c r="B6" s="125">
        <v>43988.56</v>
      </c>
      <c r="C6" s="110">
        <f t="shared" si="0"/>
        <v>57661970118.837143</v>
      </c>
      <c r="D6" s="111">
        <f>WID!W6</f>
        <v>1.0960133333333334E-3</v>
      </c>
      <c r="E6" s="110">
        <f t="shared" si="1"/>
        <v>1538029994.9842849</v>
      </c>
      <c r="F6" s="110">
        <f t="shared" si="3"/>
        <v>59200000113.821426</v>
      </c>
      <c r="G6" s="112">
        <f t="shared" si="4"/>
        <v>2.2348019538163233</v>
      </c>
      <c r="H6" s="112">
        <f t="shared" si="13"/>
        <v>8.3604401906344918</v>
      </c>
      <c r="I6" s="112">
        <f t="shared" si="8"/>
        <v>36.215196068631656</v>
      </c>
      <c r="J6" s="112">
        <f t="shared" si="5"/>
        <v>1.4861724703929167</v>
      </c>
      <c r="K6" s="112">
        <f t="shared" si="9"/>
        <v>5.4811973909055736</v>
      </c>
      <c r="L6" s="112">
        <f t="shared" si="10"/>
        <v>23.690555778545573</v>
      </c>
      <c r="N6" s="77" t="s">
        <v>129</v>
      </c>
      <c r="O6" s="73">
        <f>O3/O4</f>
        <v>0.64771794591613041</v>
      </c>
      <c r="Q6" s="109">
        <v>5</v>
      </c>
      <c r="R6" s="122">
        <f t="shared" si="2"/>
        <v>2700356550.8608809</v>
      </c>
      <c r="S6" s="113">
        <f t="shared" si="6"/>
        <v>60362326669.698021</v>
      </c>
      <c r="T6" s="123">
        <f t="shared" si="7"/>
        <v>1.1967575477094443</v>
      </c>
      <c r="U6" s="112">
        <f t="shared" si="11"/>
        <v>4.3681022607753626</v>
      </c>
      <c r="V6" s="112">
        <f t="shared" si="12"/>
        <v>18.848617434603202</v>
      </c>
    </row>
    <row r="7" spans="1:22" x14ac:dyDescent="0.2">
      <c r="A7" s="109">
        <v>6</v>
      </c>
      <c r="B7" s="125">
        <v>48388.04</v>
      </c>
      <c r="C7" s="110">
        <f t="shared" si="0"/>
        <v>63428985094.967796</v>
      </c>
      <c r="D7" s="111">
        <f>WID!W7</f>
        <v>2.0417400000000002E-3</v>
      </c>
      <c r="E7" s="110">
        <f t="shared" si="1"/>
        <v>2865163466.9522395</v>
      </c>
      <c r="F7" s="110">
        <f t="shared" si="3"/>
        <v>66294148561.920036</v>
      </c>
      <c r="G7" s="112">
        <f t="shared" si="4"/>
        <v>2.4583138509954043</v>
      </c>
      <c r="H7" s="112">
        <f t="shared" si="13"/>
        <v>10.818754041629896</v>
      </c>
      <c r="I7" s="112">
        <f t="shared" si="8"/>
        <v>47.947985580660969</v>
      </c>
      <c r="J7" s="112">
        <f t="shared" si="5"/>
        <v>1.6642658505309902</v>
      </c>
      <c r="K7" s="112">
        <f t="shared" si="9"/>
        <v>7.1454632414365635</v>
      </c>
      <c r="L7" s="112">
        <f t="shared" si="10"/>
        <v>31.566651580855343</v>
      </c>
      <c r="N7" s="77" t="s">
        <v>111</v>
      </c>
      <c r="O7" s="72">
        <f>GSYH!B28*1000</f>
        <v>7256141737215.8799</v>
      </c>
      <c r="Q7" s="109">
        <v>6</v>
      </c>
      <c r="R7" s="122">
        <f t="shared" si="2"/>
        <v>5030436963.1951208</v>
      </c>
      <c r="S7" s="113">
        <f t="shared" si="6"/>
        <v>68459422058.162918</v>
      </c>
      <c r="T7" s="123">
        <f t="shared" si="7"/>
        <v>1.3572924467979719</v>
      </c>
      <c r="U7" s="112">
        <f t="shared" si="11"/>
        <v>5.7253947075733347</v>
      </c>
      <c r="V7" s="112">
        <f t="shared" si="12"/>
        <v>25.233742420871742</v>
      </c>
    </row>
    <row r="8" spans="1:22" x14ac:dyDescent="0.2">
      <c r="A8" s="109">
        <v>7</v>
      </c>
      <c r="B8" s="125">
        <v>53178.71</v>
      </c>
      <c r="C8" s="110">
        <f t="shared" si="0"/>
        <v>69708787625.198608</v>
      </c>
      <c r="D8" s="111">
        <f>WID!W8</f>
        <v>4.0203499999999998E-3</v>
      </c>
      <c r="E8" s="110">
        <f t="shared" si="1"/>
        <v>5641736922.6059313</v>
      </c>
      <c r="F8" s="110">
        <f t="shared" si="3"/>
        <v>75350524547.804535</v>
      </c>
      <c r="G8" s="112">
        <f t="shared" si="4"/>
        <v>2.7016998285334113</v>
      </c>
      <c r="H8" s="112">
        <f t="shared" si="13"/>
        <v>13.520453870163308</v>
      </c>
      <c r="I8" s="112">
        <f t="shared" si="8"/>
        <v>60.84801977948301</v>
      </c>
      <c r="J8" s="112">
        <f t="shared" si="5"/>
        <v>1.8916195100896274</v>
      </c>
      <c r="K8" s="112">
        <f t="shared" si="9"/>
        <v>9.0370827515261904</v>
      </c>
      <c r="L8" s="112">
        <f t="shared" si="10"/>
        <v>40.456364982406889</v>
      </c>
      <c r="N8" s="77" t="s">
        <v>112</v>
      </c>
      <c r="O8" s="72">
        <f>GSYH!V28*1000</f>
        <v>1247632286442.5645</v>
      </c>
      <c r="Q8" s="109">
        <v>7</v>
      </c>
      <c r="R8" s="122">
        <f t="shared" si="2"/>
        <v>9905334295.7386837</v>
      </c>
      <c r="S8" s="113">
        <f t="shared" si="6"/>
        <v>79614121920.937286</v>
      </c>
      <c r="T8" s="123">
        <f t="shared" si="7"/>
        <v>1.5784481243492512</v>
      </c>
      <c r="U8" s="112">
        <f t="shared" si="11"/>
        <v>7.3038428319225854</v>
      </c>
      <c r="V8" s="112">
        <f t="shared" si="12"/>
        <v>32.573093848739802</v>
      </c>
    </row>
    <row r="9" spans="1:22" x14ac:dyDescent="0.2">
      <c r="A9" s="109">
        <v>8</v>
      </c>
      <c r="B9" s="125">
        <v>58575.27</v>
      </c>
      <c r="C9" s="110">
        <f t="shared" si="0"/>
        <v>76782815087.44133</v>
      </c>
      <c r="D9" s="111">
        <f>WID!W9</f>
        <v>6.7195066666666673E-3</v>
      </c>
      <c r="E9" s="110">
        <f t="shared" si="1"/>
        <v>9429449889.4449596</v>
      </c>
      <c r="F9" s="110">
        <f t="shared" si="3"/>
        <v>86212264976.886292</v>
      </c>
      <c r="G9" s="112">
        <f t="shared" si="4"/>
        <v>2.9758675401358596</v>
      </c>
      <c r="H9" s="112">
        <f t="shared" si="13"/>
        <v>16.496321410299167</v>
      </c>
      <c r="I9" s="112">
        <f t="shared" si="8"/>
        <v>75.041938201156185</v>
      </c>
      <c r="J9" s="112">
        <f t="shared" si="5"/>
        <v>2.1642955164277806</v>
      </c>
      <c r="K9" s="112">
        <f t="shared" si="9"/>
        <v>11.20137826795397</v>
      </c>
      <c r="L9" s="112">
        <f t="shared" si="10"/>
        <v>50.596152548700402</v>
      </c>
      <c r="N9" s="77" t="s">
        <v>113</v>
      </c>
      <c r="O9" s="72">
        <f>GSYH!J28*1000</f>
        <v>25226311751.418526</v>
      </c>
      <c r="Q9" s="109">
        <v>8</v>
      </c>
      <c r="R9" s="122">
        <f t="shared" si="2"/>
        <v>16555513782.575663</v>
      </c>
      <c r="S9" s="113">
        <f t="shared" si="6"/>
        <v>93338328870.016998</v>
      </c>
      <c r="T9" s="123">
        <f t="shared" si="7"/>
        <v>1.8505474478646036</v>
      </c>
      <c r="U9" s="112">
        <f t="shared" si="11"/>
        <v>9.1543902797871883</v>
      </c>
      <c r="V9" s="112">
        <f t="shared" si="12"/>
        <v>41.145582779274434</v>
      </c>
    </row>
    <row r="10" spans="1:22" x14ac:dyDescent="0.2">
      <c r="A10" s="109">
        <v>9</v>
      </c>
      <c r="B10" s="125">
        <v>63968.09</v>
      </c>
      <c r="C10" s="110">
        <f t="shared" si="0"/>
        <v>83851940007.563004</v>
      </c>
      <c r="D10" s="111">
        <f>WID!W10</f>
        <v>9.70326E-3</v>
      </c>
      <c r="E10" s="110">
        <f t="shared" si="1"/>
        <v>13616535926.38582</v>
      </c>
      <c r="F10" s="110">
        <f t="shared" si="3"/>
        <v>97468475933.948822</v>
      </c>
      <c r="G10" s="112">
        <f t="shared" si="4"/>
        <v>3.2498452441702668</v>
      </c>
      <c r="H10" s="112">
        <f t="shared" si="13"/>
        <v>19.746166654469434</v>
      </c>
      <c r="I10" s="112">
        <f t="shared" si="8"/>
        <v>90.606220161921499</v>
      </c>
      <c r="J10" s="112">
        <f t="shared" si="5"/>
        <v>2.4468744152986917</v>
      </c>
      <c r="K10" s="112">
        <f t="shared" si="9"/>
        <v>13.648252683252661</v>
      </c>
      <c r="L10" s="112">
        <f t="shared" si="10"/>
        <v>62.12407737801658</v>
      </c>
      <c r="N10" s="77" t="s">
        <v>114</v>
      </c>
      <c r="O10" s="72">
        <f>GSYH!N28*1000</f>
        <v>939337571490.64136</v>
      </c>
      <c r="Q10" s="109">
        <v>9</v>
      </c>
      <c r="R10" s="122">
        <f t="shared" si="2"/>
        <v>23906882251.164536</v>
      </c>
      <c r="S10" s="113">
        <f t="shared" si="6"/>
        <v>107758822258.72754</v>
      </c>
      <c r="T10" s="123">
        <f t="shared" si="7"/>
        <v>2.1364515085060725</v>
      </c>
      <c r="U10" s="112">
        <f t="shared" si="11"/>
        <v>11.29084178829326</v>
      </c>
      <c r="V10" s="112">
        <f t="shared" si="12"/>
        <v>51.11308017020113</v>
      </c>
    </row>
    <row r="11" spans="1:22" x14ac:dyDescent="0.2">
      <c r="A11" s="109">
        <v>10</v>
      </c>
      <c r="B11" s="125">
        <v>69563.37</v>
      </c>
      <c r="C11" s="110">
        <f t="shared" si="0"/>
        <v>91186457622.291168</v>
      </c>
      <c r="D11" s="111">
        <f>WID!W11</f>
        <v>1.3058163333333334E-2</v>
      </c>
      <c r="E11" s="110">
        <f t="shared" si="1"/>
        <v>18324454890.515903</v>
      </c>
      <c r="F11" s="110">
        <f t="shared" si="3"/>
        <v>109510912512.80707</v>
      </c>
      <c r="G11" s="112">
        <f t="shared" si="4"/>
        <v>3.5341087589602349</v>
      </c>
      <c r="H11" s="112">
        <f t="shared" si="13"/>
        <v>23.280275413429671</v>
      </c>
      <c r="I11" s="112">
        <f t="shared" si="8"/>
        <v>107.56610516974776</v>
      </c>
      <c r="J11" s="112">
        <f t="shared" si="5"/>
        <v>2.749190930257166</v>
      </c>
      <c r="K11" s="112">
        <f t="shared" si="9"/>
        <v>16.397443613509829</v>
      </c>
      <c r="L11" s="112">
        <f t="shared" si="10"/>
        <v>75.114240741906229</v>
      </c>
      <c r="N11" s="77" t="s">
        <v>137</v>
      </c>
      <c r="O11" s="74">
        <f>O7-O8-O9-O10</f>
        <v>5043945567531.2549</v>
      </c>
      <c r="Q11" s="109">
        <v>10</v>
      </c>
      <c r="R11" s="122">
        <f t="shared" si="2"/>
        <v>32172689717.319153</v>
      </c>
      <c r="S11" s="113">
        <f t="shared" si="6"/>
        <v>123359147339.61032</v>
      </c>
      <c r="T11" s="123">
        <f t="shared" si="7"/>
        <v>2.4457471870744016</v>
      </c>
      <c r="U11" s="112">
        <f t="shared" si="11"/>
        <v>13.736588975367662</v>
      </c>
      <c r="V11" s="112">
        <f t="shared" si="12"/>
        <v>62.568576909152313</v>
      </c>
    </row>
    <row r="12" spans="1:22" x14ac:dyDescent="0.2">
      <c r="A12" s="109">
        <v>11</v>
      </c>
      <c r="B12" s="125">
        <v>75394.27</v>
      </c>
      <c r="C12" s="110">
        <f t="shared" si="0"/>
        <v>98829835390.64566</v>
      </c>
      <c r="D12" s="111">
        <f>WID!W12</f>
        <v>1.6527693333333333E-2</v>
      </c>
      <c r="E12" s="110">
        <f t="shared" si="1"/>
        <v>23193228879.121113</v>
      </c>
      <c r="F12" s="110">
        <f t="shared" si="3"/>
        <v>122023064269.76677</v>
      </c>
      <c r="G12" s="112">
        <f t="shared" si="4"/>
        <v>3.8303427505368539</v>
      </c>
      <c r="H12" s="112">
        <f t="shared" si="13"/>
        <v>27.110618163966524</v>
      </c>
      <c r="I12" s="112">
        <f t="shared" si="8"/>
        <v>125.97723394349049</v>
      </c>
      <c r="J12" s="112">
        <f t="shared" si="5"/>
        <v>3.0632992993588486</v>
      </c>
      <c r="K12" s="112">
        <f t="shared" si="9"/>
        <v>19.460742912868678</v>
      </c>
      <c r="L12" s="112">
        <f t="shared" si="10"/>
        <v>89.645466315946265</v>
      </c>
      <c r="N12" s="77" t="s">
        <v>138</v>
      </c>
      <c r="O12" s="74">
        <f>O11-O3</f>
        <v>2463798996539.7749</v>
      </c>
      <c r="Q12" s="109">
        <v>11</v>
      </c>
      <c r="R12" s="122">
        <f t="shared" si="2"/>
        <v>40720914249.783791</v>
      </c>
      <c r="S12" s="113">
        <f t="shared" si="6"/>
        <v>139550749640.42944</v>
      </c>
      <c r="T12" s="123">
        <f t="shared" si="7"/>
        <v>2.7667656655211976</v>
      </c>
      <c r="U12" s="112">
        <f t="shared" si="11"/>
        <v>16.503354640888858</v>
      </c>
      <c r="V12" s="112">
        <f t="shared" si="12"/>
        <v>75.599859040641292</v>
      </c>
    </row>
    <row r="13" spans="1:22" x14ac:dyDescent="0.2">
      <c r="A13" s="109">
        <v>12</v>
      </c>
      <c r="B13" s="125">
        <v>81912.81</v>
      </c>
      <c r="C13" s="110">
        <f t="shared" si="0"/>
        <v>107374599272.4014</v>
      </c>
      <c r="D13" s="111">
        <f>WID!W13</f>
        <v>2.0763716666666664E-2</v>
      </c>
      <c r="E13" s="110">
        <f t="shared" si="1"/>
        <v>29137619105.018585</v>
      </c>
      <c r="F13" s="110">
        <f t="shared" si="3"/>
        <v>136512218377.41998</v>
      </c>
      <c r="G13" s="112">
        <f t="shared" si="4"/>
        <v>4.1615117164686755</v>
      </c>
      <c r="H13" s="112">
        <f t="shared" si="13"/>
        <v>31.272129880435202</v>
      </c>
      <c r="I13" s="112">
        <f t="shared" si="8"/>
        <v>145.95687011100432</v>
      </c>
      <c r="J13" s="112">
        <f t="shared" si="5"/>
        <v>3.4270388586945457</v>
      </c>
      <c r="K13" s="112">
        <f t="shared" si="9"/>
        <v>22.887781771563223</v>
      </c>
      <c r="L13" s="112">
        <f t="shared" si="10"/>
        <v>105.87131171107976</v>
      </c>
      <c r="N13" s="77" t="s">
        <v>139</v>
      </c>
      <c r="O13" s="73">
        <f>O3/O11</f>
        <v>0.51153338917856828</v>
      </c>
      <c r="Q13" s="109">
        <v>12</v>
      </c>
      <c r="R13" s="122">
        <f t="shared" si="2"/>
        <v>51157624287.769524</v>
      </c>
      <c r="S13" s="113">
        <f t="shared" si="6"/>
        <v>158532223560.17093</v>
      </c>
      <c r="T13" s="123">
        <f t="shared" si="7"/>
        <v>3.1430967884814427</v>
      </c>
      <c r="U13" s="112">
        <f t="shared" si="11"/>
        <v>19.646451429370302</v>
      </c>
      <c r="V13" s="112">
        <f t="shared" si="12"/>
        <v>90.3745151756479</v>
      </c>
    </row>
    <row r="14" spans="1:22" x14ac:dyDescent="0.2">
      <c r="A14" s="109">
        <v>13</v>
      </c>
      <c r="B14" s="125">
        <v>89341.78</v>
      </c>
      <c r="C14" s="110">
        <f t="shared" si="0"/>
        <v>117112791342.19722</v>
      </c>
      <c r="D14" s="111">
        <f>WID!W14</f>
        <v>2.5862856666666666E-2</v>
      </c>
      <c r="E14" s="110">
        <f t="shared" si="1"/>
        <v>36293216605.618492</v>
      </c>
      <c r="F14" s="110">
        <f t="shared" si="3"/>
        <v>153406007947.8157</v>
      </c>
      <c r="G14" s="112">
        <f t="shared" si="4"/>
        <v>4.5389343161364719</v>
      </c>
      <c r="H14" s="112">
        <f t="shared" si="13"/>
        <v>35.811064196571671</v>
      </c>
      <c r="I14" s="112">
        <f t="shared" si="8"/>
        <v>167.70798519251719</v>
      </c>
      <c r="J14" s="112">
        <f t="shared" si="5"/>
        <v>3.8511450230840851</v>
      </c>
      <c r="K14" s="112">
        <f t="shared" si="9"/>
        <v>26.738926794647309</v>
      </c>
      <c r="L14" s="112">
        <f t="shared" si="10"/>
        <v>124.06677141552633</v>
      </c>
      <c r="Q14" s="109">
        <v>13</v>
      </c>
      <c r="R14" s="122">
        <f t="shared" si="2"/>
        <v>63720880302.985359</v>
      </c>
      <c r="S14" s="113">
        <f t="shared" si="6"/>
        <v>180833671645.18259</v>
      </c>
      <c r="T14" s="123">
        <f t="shared" si="7"/>
        <v>3.5852504925066744</v>
      </c>
      <c r="U14" s="112">
        <f t="shared" si="11"/>
        <v>23.231701921876976</v>
      </c>
      <c r="V14" s="112">
        <f t="shared" si="12"/>
        <v>107.19538337811819</v>
      </c>
    </row>
    <row r="15" spans="1:22" x14ac:dyDescent="0.2">
      <c r="A15" s="109">
        <v>14</v>
      </c>
      <c r="B15" s="125">
        <v>97840.89</v>
      </c>
      <c r="C15" s="110">
        <f t="shared" si="0"/>
        <v>128253765878.68375</v>
      </c>
      <c r="D15" s="111">
        <f>WID!W15</f>
        <v>3.2516703333333334E-2</v>
      </c>
      <c r="E15" s="110">
        <f t="shared" si="1"/>
        <v>45630526147.497116</v>
      </c>
      <c r="F15" s="110">
        <f t="shared" si="3"/>
        <v>173884292026.18085</v>
      </c>
      <c r="G15" s="112">
        <f t="shared" si="4"/>
        <v>4.9707244823455916</v>
      </c>
      <c r="H15" s="112">
        <f t="shared" si="13"/>
        <v>40.781788678917266</v>
      </c>
      <c r="I15" s="112">
        <f t="shared" si="8"/>
        <v>191.48213218872235</v>
      </c>
      <c r="J15" s="112">
        <f t="shared" si="5"/>
        <v>4.3652372862536311</v>
      </c>
      <c r="K15" s="112">
        <f t="shared" si="9"/>
        <v>31.10416408090094</v>
      </c>
      <c r="L15" s="112">
        <f t="shared" si="10"/>
        <v>144.60772718887063</v>
      </c>
      <c r="Q15" s="109">
        <v>14</v>
      </c>
      <c r="R15" s="122">
        <f t="shared" si="2"/>
        <v>80114621043.448227</v>
      </c>
      <c r="S15" s="113">
        <f t="shared" si="6"/>
        <v>208368386922.13196</v>
      </c>
      <c r="T15" s="123">
        <f t="shared" si="7"/>
        <v>4.1311601707739607</v>
      </c>
      <c r="U15" s="112">
        <f t="shared" si="11"/>
        <v>27.362862092650936</v>
      </c>
      <c r="V15" s="112">
        <f t="shared" si="12"/>
        <v>126.48641003631978</v>
      </c>
    </row>
    <row r="16" spans="1:22" x14ac:dyDescent="0.2">
      <c r="A16" s="109">
        <v>15</v>
      </c>
      <c r="B16" s="125">
        <v>107730.57</v>
      </c>
      <c r="C16" s="110">
        <f t="shared" si="0"/>
        <v>141217555387.70294</v>
      </c>
      <c r="D16" s="111">
        <f>WID!W16</f>
        <v>4.0797486666666667E-2</v>
      </c>
      <c r="E16" s="110">
        <f t="shared" si="1"/>
        <v>57250907726.157303</v>
      </c>
      <c r="F16" s="110">
        <f t="shared" si="3"/>
        <v>198468463113.86023</v>
      </c>
      <c r="G16" s="112">
        <f t="shared" si="4"/>
        <v>5.4731613929109351</v>
      </c>
      <c r="H16" s="112">
        <f t="shared" si="13"/>
        <v>46.254950071828205</v>
      </c>
      <c r="I16" s="112">
        <f t="shared" si="8"/>
        <v>217.59184687686368</v>
      </c>
      <c r="J16" s="112">
        <f t="shared" si="5"/>
        <v>4.9824048235457212</v>
      </c>
      <c r="K16" s="112">
        <f t="shared" si="9"/>
        <v>36.086568904446665</v>
      </c>
      <c r="L16" s="112">
        <f t="shared" si="10"/>
        <v>167.97683246336902</v>
      </c>
      <c r="Q16" s="109">
        <v>15</v>
      </c>
      <c r="R16" s="122">
        <f t="shared" si="2"/>
        <v>100516806710.67818</v>
      </c>
      <c r="S16" s="113">
        <f t="shared" si="6"/>
        <v>241734362098.3811</v>
      </c>
      <c r="T16" s="123">
        <f t="shared" si="7"/>
        <v>4.7926817659795935</v>
      </c>
      <c r="U16" s="112">
        <f t="shared" si="11"/>
        <v>32.15554385863053</v>
      </c>
      <c r="V16" s="112">
        <f t="shared" si="12"/>
        <v>148.79601487820366</v>
      </c>
    </row>
    <row r="17" spans="1:22" x14ac:dyDescent="0.2">
      <c r="A17" s="109">
        <v>16</v>
      </c>
      <c r="B17" s="125">
        <v>120389.75</v>
      </c>
      <c r="C17" s="110">
        <f t="shared" si="0"/>
        <v>157811716662.5658</v>
      </c>
      <c r="D17" s="111">
        <f>WID!W17</f>
        <v>5.1908476666666668E-2</v>
      </c>
      <c r="E17" s="110">
        <f t="shared" si="1"/>
        <v>72842904077.147964</v>
      </c>
      <c r="F17" s="110">
        <f t="shared" si="3"/>
        <v>230654620739.71375</v>
      </c>
      <c r="G17" s="112">
        <f t="shared" si="4"/>
        <v>6.1163004317363141</v>
      </c>
      <c r="H17" s="112">
        <f t="shared" si="13"/>
        <v>52.371250503564518</v>
      </c>
      <c r="I17" s="112">
        <f t="shared" si="8"/>
        <v>246.56550143848179</v>
      </c>
      <c r="J17" s="112">
        <f t="shared" si="5"/>
        <v>5.7904146427906822</v>
      </c>
      <c r="K17" s="112">
        <f t="shared" si="9"/>
        <v>41.876983547237344</v>
      </c>
      <c r="L17" s="112">
        <f t="shared" si="10"/>
        <v>194.90888112921002</v>
      </c>
      <c r="Q17" s="109">
        <v>16</v>
      </c>
      <c r="R17" s="122">
        <f t="shared" si="2"/>
        <v>127892052723.24165</v>
      </c>
      <c r="S17" s="113">
        <f t="shared" si="6"/>
        <v>285703769385.80743</v>
      </c>
      <c r="T17" s="123">
        <f t="shared" si="7"/>
        <v>5.6644294758960472</v>
      </c>
      <c r="U17" s="112">
        <f t="shared" si="11"/>
        <v>37.81997333452658</v>
      </c>
      <c r="V17" s="112">
        <f t="shared" si="12"/>
        <v>174.93879298289278</v>
      </c>
    </row>
    <row r="18" spans="1:22" x14ac:dyDescent="0.2">
      <c r="A18" s="109">
        <v>17</v>
      </c>
      <c r="B18" s="125">
        <v>135992.98000000001</v>
      </c>
      <c r="C18" s="110">
        <f t="shared" si="0"/>
        <v>178265056849.59042</v>
      </c>
      <c r="D18" s="111">
        <f>WID!W18</f>
        <v>6.7349113333333335E-2</v>
      </c>
      <c r="E18" s="110">
        <f t="shared" si="1"/>
        <v>94510671806.543732</v>
      </c>
      <c r="F18" s="110">
        <f t="shared" si="3"/>
        <v>272775728656.13416</v>
      </c>
      <c r="G18" s="112">
        <f t="shared" si="4"/>
        <v>6.9090094653997376</v>
      </c>
      <c r="H18" s="112">
        <f t="shared" si="13"/>
        <v>59.280259968964259</v>
      </c>
      <c r="I18" s="112">
        <f t="shared" si="8"/>
        <v>279.12877618132194</v>
      </c>
      <c r="J18" s="112">
        <f t="shared" si="5"/>
        <v>6.8478340834575091</v>
      </c>
      <c r="K18" s="112">
        <f t="shared" si="9"/>
        <v>48.724817630694851</v>
      </c>
      <c r="L18" s="112">
        <f t="shared" si="10"/>
        <v>226.50450294483051</v>
      </c>
      <c r="Q18" s="109">
        <v>17</v>
      </c>
      <c r="R18" s="122">
        <f t="shared" si="2"/>
        <v>165934677848.51025</v>
      </c>
      <c r="S18" s="113">
        <f t="shared" si="6"/>
        <v>344199734698.10071</v>
      </c>
      <c r="T18" s="123">
        <f t="shared" si="7"/>
        <v>6.8241841086342125</v>
      </c>
      <c r="U18" s="112">
        <f t="shared" si="11"/>
        <v>44.644157443160793</v>
      </c>
      <c r="V18" s="112">
        <f t="shared" si="12"/>
        <v>206.16032694421844</v>
      </c>
    </row>
    <row r="19" spans="1:22" x14ac:dyDescent="0.2">
      <c r="A19" s="109">
        <v>18</v>
      </c>
      <c r="B19" s="125">
        <v>157685.73000000001</v>
      </c>
      <c r="C19" s="110">
        <f t="shared" si="0"/>
        <v>206700784281.80017</v>
      </c>
      <c r="D19" s="111">
        <f>WID!W19</f>
        <v>9.2016853333333329E-2</v>
      </c>
      <c r="E19" s="110">
        <f t="shared" si="1"/>
        <v>129126787208.24837</v>
      </c>
      <c r="F19" s="110">
        <f t="shared" si="3"/>
        <v>335827571490.04852</v>
      </c>
      <c r="G19" s="112">
        <f t="shared" si="4"/>
        <v>8.0110914631657248</v>
      </c>
      <c r="H19" s="112">
        <f t="shared" si="13"/>
        <v>67.291351432129986</v>
      </c>
      <c r="I19" s="112">
        <f t="shared" si="8"/>
        <v>316.4290285027356</v>
      </c>
      <c r="J19" s="112">
        <f t="shared" si="5"/>
        <v>8.4307042329024391</v>
      </c>
      <c r="K19" s="112">
        <f t="shared" si="9"/>
        <v>57.155521863597286</v>
      </c>
      <c r="L19" s="112">
        <f t="shared" si="10"/>
        <v>264.70084873573035</v>
      </c>
      <c r="Q19" s="109">
        <v>18</v>
      </c>
      <c r="R19" s="122">
        <f t="shared" si="2"/>
        <v>226711030907.41431</v>
      </c>
      <c r="S19" s="113">
        <f t="shared" si="6"/>
        <v>433411815189.21448</v>
      </c>
      <c r="T19" s="123">
        <f t="shared" si="7"/>
        <v>8.5929235950827891</v>
      </c>
      <c r="U19" s="112">
        <f t="shared" si="11"/>
        <v>53.237081038243581</v>
      </c>
      <c r="V19" s="112">
        <f t="shared" si="12"/>
        <v>244.70309620351094</v>
      </c>
    </row>
    <row r="20" spans="1:22" x14ac:dyDescent="0.2">
      <c r="A20" s="109">
        <v>19</v>
      </c>
      <c r="B20" s="125">
        <v>193765.57</v>
      </c>
      <c r="C20" s="110">
        <f t="shared" si="0"/>
        <v>253995686774.00327</v>
      </c>
      <c r="D20" s="111">
        <f>WID!W20</f>
        <v>0.14413198333333335</v>
      </c>
      <c r="E20" s="110">
        <f t="shared" si="1"/>
        <v>202259686868.08102</v>
      </c>
      <c r="F20" s="110">
        <f t="shared" si="3"/>
        <v>456255373642.08429</v>
      </c>
      <c r="G20" s="112">
        <f t="shared" si="4"/>
        <v>9.8440975203174119</v>
      </c>
      <c r="H20" s="112">
        <f t="shared" si="13"/>
        <v>77.135448952447405</v>
      </c>
      <c r="I20" s="112">
        <f t="shared" si="8"/>
        <v>361.06700096144351</v>
      </c>
      <c r="J20" s="112">
        <f t="shared" si="5"/>
        <v>11.453955649864765</v>
      </c>
      <c r="K20" s="112">
        <f t="shared" si="9"/>
        <v>68.609477513462053</v>
      </c>
      <c r="L20" s="112">
        <f t="shared" si="10"/>
        <v>314.41249844264837</v>
      </c>
      <c r="Q20" s="109">
        <v>19</v>
      </c>
      <c r="R20" s="122">
        <f t="shared" si="2"/>
        <v>355112235905.95428</v>
      </c>
      <c r="S20" s="113">
        <f t="shared" si="6"/>
        <v>609107922679.95752</v>
      </c>
      <c r="T20" s="123">
        <f t="shared" si="7"/>
        <v>12.076315544059305</v>
      </c>
      <c r="U20" s="112">
        <f t="shared" si="11"/>
        <v>65.313396582302886</v>
      </c>
      <c r="V20" s="112">
        <f t="shared" si="12"/>
        <v>296.37619405136616</v>
      </c>
    </row>
    <row r="21" spans="1:22" x14ac:dyDescent="0.2">
      <c r="A21" s="109">
        <v>20</v>
      </c>
      <c r="B21" s="125">
        <v>450052.71</v>
      </c>
      <c r="C21" s="110">
        <f t="shared" si="0"/>
        <v>589947157077.24194</v>
      </c>
      <c r="D21" s="111">
        <f>WID!W21</f>
        <v>0.47064860333333358</v>
      </c>
      <c r="E21" s="110">
        <f t="shared" si="1"/>
        <v>660458816520.59668</v>
      </c>
      <c r="F21" s="110">
        <f t="shared" si="3"/>
        <v>1250405973597.8386</v>
      </c>
      <c r="G21" s="112">
        <f t="shared" si="4"/>
        <v>22.86455104755262</v>
      </c>
      <c r="H21" s="112">
        <f t="shared" si="13"/>
        <v>100.00000000000003</v>
      </c>
      <c r="I21" s="112">
        <f t="shared" si="8"/>
        <v>442.83862238111857</v>
      </c>
      <c r="J21" s="112">
        <f t="shared" si="5"/>
        <v>31.390522486537936</v>
      </c>
      <c r="K21" s="112">
        <f t="shared" si="9"/>
        <v>99.999999999999986</v>
      </c>
      <c r="L21" s="112">
        <f t="shared" si="10"/>
        <v>421.52369378365506</v>
      </c>
      <c r="Q21" s="109">
        <v>20</v>
      </c>
      <c r="R21" s="122">
        <f t="shared" si="2"/>
        <v>1159583556615.5139</v>
      </c>
      <c r="S21" s="113">
        <f t="shared" si="6"/>
        <v>1749530713692.7559</v>
      </c>
      <c r="T21" s="123">
        <f t="shared" si="7"/>
        <v>34.686603417697107</v>
      </c>
      <c r="U21" s="112">
        <f t="shared" si="11"/>
        <v>100</v>
      </c>
      <c r="V21" s="112">
        <f t="shared" si="12"/>
        <v>413.2834914557572</v>
      </c>
    </row>
    <row r="22" spans="1:22" x14ac:dyDescent="0.2">
      <c r="A22" s="109"/>
      <c r="B22" s="109"/>
      <c r="C22" s="114">
        <f>SUM(C2:C21)</f>
        <v>2580182553553.3042</v>
      </c>
      <c r="D22" s="115">
        <f>SUM(D2:D21)</f>
        <v>0.99993545223333358</v>
      </c>
      <c r="E22" s="116">
        <f>SUM(E2:E21)</f>
        <v>1403204387948.178</v>
      </c>
      <c r="F22" s="116">
        <f>SUM(F2:F21)</f>
        <v>3983386941501.4824</v>
      </c>
      <c r="G22" s="116">
        <f>SUM(G2:G21)</f>
        <v>100.00000000000003</v>
      </c>
      <c r="H22" s="108" t="s">
        <v>91</v>
      </c>
      <c r="I22" s="119">
        <f>SUM(I2:I21)</f>
        <v>2965.0059264325755</v>
      </c>
      <c r="J22" s="135">
        <f>SUM(J2:J21)</f>
        <v>99.999999999999986</v>
      </c>
      <c r="K22" s="108" t="s">
        <v>91</v>
      </c>
      <c r="L22" s="119">
        <f>SUM(L2:L21)</f>
        <v>2371.595131473111</v>
      </c>
      <c r="Q22" s="109"/>
      <c r="R22" s="126">
        <f>SUM(R2:R21)</f>
        <v>2463639963817.0332</v>
      </c>
      <c r="S22" s="126">
        <f>SUM(S2:S21)</f>
        <v>5043822517370.3379</v>
      </c>
      <c r="T22" s="108"/>
      <c r="U22" s="108" t="s">
        <v>91</v>
      </c>
      <c r="V22" s="113">
        <f>SUM(V2:V21)</f>
        <v>2142.1866682138598</v>
      </c>
    </row>
    <row r="23" spans="1:22" x14ac:dyDescent="0.2">
      <c r="A23" s="109"/>
      <c r="B23" s="109"/>
      <c r="C23" s="108"/>
      <c r="D23" s="108"/>
      <c r="E23" s="108"/>
      <c r="F23" s="108"/>
      <c r="G23" s="108"/>
      <c r="H23" s="108" t="s">
        <v>92</v>
      </c>
      <c r="I23" s="119">
        <f>5000-I22</f>
        <v>2034.9940735674245</v>
      </c>
      <c r="J23" s="108"/>
      <c r="K23" s="108" t="s">
        <v>92</v>
      </c>
      <c r="L23" s="119">
        <f>5000-L22</f>
        <v>2628.404868526889</v>
      </c>
      <c r="Q23" s="109"/>
      <c r="R23" s="108"/>
      <c r="S23" s="108"/>
      <c r="T23" s="108"/>
      <c r="U23" s="108" t="s">
        <v>92</v>
      </c>
      <c r="V23" s="113">
        <f>5000-V22</f>
        <v>2857.8133317861402</v>
      </c>
    </row>
    <row r="24" spans="1:22" x14ac:dyDescent="0.2">
      <c r="A24" s="109"/>
      <c r="B24" s="109"/>
      <c r="C24" s="108"/>
      <c r="D24" s="108"/>
      <c r="E24" s="108"/>
      <c r="F24" s="108"/>
      <c r="G24" s="108"/>
      <c r="H24" s="108" t="s">
        <v>93</v>
      </c>
      <c r="I24" s="118">
        <f>I23/(I23+I22)</f>
        <v>0.40699881471348492</v>
      </c>
      <c r="J24" s="108"/>
      <c r="K24" s="108" t="s">
        <v>93</v>
      </c>
      <c r="L24" s="118">
        <f>L23/(L23+L22)</f>
        <v>0.52568097370537781</v>
      </c>
      <c r="Q24" s="109"/>
      <c r="R24" s="108"/>
      <c r="S24" s="108"/>
      <c r="T24" s="108"/>
      <c r="U24" s="108" t="s">
        <v>100</v>
      </c>
      <c r="V24" s="121">
        <f>V23/(V23+V22)</f>
        <v>0.57156266635722808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N5" sqref="N5"/>
    </sheetView>
  </sheetViews>
  <sheetFormatPr defaultColWidth="11.42578125" defaultRowHeight="12.75" x14ac:dyDescent="0.2"/>
  <cols>
    <col min="1" max="1" width="7.42578125" bestFit="1" customWidth="1"/>
    <col min="2" max="2" width="12" customWidth="1"/>
    <col min="3" max="3" width="19.85546875" bestFit="1" customWidth="1"/>
    <col min="4" max="4" width="12.42578125" bestFit="1" customWidth="1"/>
    <col min="5" max="6" width="19.85546875" bestFit="1" customWidth="1"/>
    <col min="7" max="7" width="14.140625" bestFit="1" customWidth="1"/>
    <col min="15" max="15" width="21.140625" bestFit="1" customWidth="1"/>
    <col min="18" max="18" width="17.28515625" bestFit="1" customWidth="1"/>
    <col min="19" max="19" width="19.85546875" bestFit="1" customWidth="1"/>
    <col min="20" max="20" width="15.28515625" bestFit="1" customWidth="1"/>
    <col min="21" max="22" width="10.14062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v>167982.88</v>
      </c>
      <c r="Q1" s="108" t="s">
        <v>95</v>
      </c>
      <c r="R1" s="108" t="s">
        <v>115</v>
      </c>
      <c r="S1" s="108" t="s">
        <v>116</v>
      </c>
      <c r="T1" s="108" t="s">
        <v>106</v>
      </c>
      <c r="U1" s="108" t="s">
        <v>101</v>
      </c>
      <c r="V1" s="108" t="s">
        <v>117</v>
      </c>
    </row>
    <row r="2" spans="1:22" x14ac:dyDescent="0.2">
      <c r="A2" s="109">
        <v>1</v>
      </c>
      <c r="B2" s="125">
        <v>26703.39</v>
      </c>
      <c r="C2" s="110">
        <f>B2*$O$2/20</f>
        <v>35918819602.28186</v>
      </c>
      <c r="D2" s="111">
        <f>WID!X2</f>
        <v>-1.1848377333333333E-3</v>
      </c>
      <c r="E2" s="110">
        <f t="shared" ref="E2:E21" si="0">D2*$O$5</f>
        <v>-4792150912.8550053</v>
      </c>
      <c r="F2" s="110">
        <f>E2+C2</f>
        <v>31126668689.426857</v>
      </c>
      <c r="G2" s="112">
        <f>C2*100/$C$22</f>
        <v>0.79484584747598575</v>
      </c>
      <c r="H2" s="112">
        <f>G2</f>
        <v>0.79484584747598575</v>
      </c>
      <c r="I2" s="112">
        <f>H2*5/2</f>
        <v>1.9871146186899644</v>
      </c>
      <c r="J2" s="112">
        <f>F2*100/$F$22</f>
        <v>0.36353349775142224</v>
      </c>
      <c r="K2" s="112">
        <f>J2</f>
        <v>0.36353349775142224</v>
      </c>
      <c r="L2" s="112">
        <f>K2*5/2</f>
        <v>0.90883374437855557</v>
      </c>
      <c r="N2" s="77" t="s">
        <v>135</v>
      </c>
      <c r="O2" s="72">
        <f>Nufus!F21</f>
        <v>26902067.192429021</v>
      </c>
      <c r="Q2" s="109">
        <v>1</v>
      </c>
      <c r="R2" s="122">
        <f t="shared" ref="R2:R21" si="1">D2*$O$12</f>
        <v>-7013612680.9968348</v>
      </c>
      <c r="S2" s="113">
        <f>C2+R2</f>
        <v>28905206921.285027</v>
      </c>
      <c r="T2" s="123">
        <f>S2*100/$S$22</f>
        <v>0.27696069853414623</v>
      </c>
      <c r="U2" s="112">
        <f>T2</f>
        <v>0.27696069853414623</v>
      </c>
      <c r="V2" s="112">
        <f>U2*5/2</f>
        <v>0.69240174633536555</v>
      </c>
    </row>
    <row r="3" spans="1:22" x14ac:dyDescent="0.2">
      <c r="A3" s="109">
        <v>2</v>
      </c>
      <c r="B3" s="125">
        <v>42480.41</v>
      </c>
      <c r="C3" s="110">
        <f t="shared" ref="C3:C21" si="2">B3*$O$2/20</f>
        <v>57140542209.096695</v>
      </c>
      <c r="D3" s="111">
        <f>WID!X3</f>
        <v>5.6527053333333332E-4</v>
      </c>
      <c r="E3" s="110">
        <f t="shared" si="0"/>
        <v>2286272310.6416111</v>
      </c>
      <c r="F3" s="110">
        <f t="shared" ref="F3:F21" si="3">E3+C3</f>
        <v>59426814519.738304</v>
      </c>
      <c r="G3" s="112">
        <f t="shared" ref="G3:G21" si="4">C3*100/$C$22</f>
        <v>1.2644603358441511</v>
      </c>
      <c r="H3" s="112">
        <f>G3+H2</f>
        <v>2.0593061833201367</v>
      </c>
      <c r="I3" s="112">
        <f>(H3+H2)*5/2</f>
        <v>7.1353800769903062</v>
      </c>
      <c r="J3" s="112">
        <f t="shared" ref="J3:J21" si="5">F3*100/$F$22</f>
        <v>0.6940555688159401</v>
      </c>
      <c r="K3" s="112">
        <f>J3+K2</f>
        <v>1.0575890665673624</v>
      </c>
      <c r="L3" s="112">
        <f>(K3+K2)*5/2</f>
        <v>3.5528064107969612</v>
      </c>
      <c r="N3" s="77" t="s">
        <v>102</v>
      </c>
      <c r="O3" s="72">
        <f>O2*O1</f>
        <v>4519086724937.7412</v>
      </c>
      <c r="Q3" s="109">
        <v>2</v>
      </c>
      <c r="R3" s="122">
        <f t="shared" si="1"/>
        <v>3346102566.8273034</v>
      </c>
      <c r="S3" s="113">
        <f t="shared" ref="S3:S21" si="6">C3+R3</f>
        <v>60486644775.923996</v>
      </c>
      <c r="T3" s="123">
        <f t="shared" ref="T3:T21" si="7">S3*100/$S$22</f>
        <v>0.5795642091318377</v>
      </c>
      <c r="U3" s="112">
        <f>T3+U2</f>
        <v>0.85652490766598399</v>
      </c>
      <c r="V3" s="112">
        <f>(U3+U2)*5/2</f>
        <v>2.8337140155003255</v>
      </c>
    </row>
    <row r="4" spans="1:22" x14ac:dyDescent="0.2">
      <c r="A4" s="109">
        <v>3</v>
      </c>
      <c r="B4" s="125">
        <v>51718.89</v>
      </c>
      <c r="C4" s="110">
        <f t="shared" si="2"/>
        <v>69567252694.892273</v>
      </c>
      <c r="D4" s="111">
        <f>WID!X4</f>
        <v>1.2961366666666666E-3</v>
      </c>
      <c r="E4" s="110">
        <f t="shared" si="0"/>
        <v>5242306465.7783604</v>
      </c>
      <c r="F4" s="110">
        <f t="shared" si="3"/>
        <v>74809559160.670639</v>
      </c>
      <c r="G4" s="112">
        <f t="shared" si="4"/>
        <v>1.539450420061546</v>
      </c>
      <c r="H4" s="112">
        <f>G4+H3</f>
        <v>3.5987566033816827</v>
      </c>
      <c r="I4" s="112">
        <f t="shared" ref="I4:I21" si="8">(H4+H3)*5/2</f>
        <v>14.145156966754548</v>
      </c>
      <c r="J4" s="112">
        <f t="shared" si="5"/>
        <v>0.8737131807541757</v>
      </c>
      <c r="K4" s="112">
        <f t="shared" ref="K4:K21" si="9">J4+K3</f>
        <v>1.931302247321538</v>
      </c>
      <c r="L4" s="112">
        <f t="shared" ref="L4:L21" si="10">(K4+K3)*5/2</f>
        <v>7.4722282847222505</v>
      </c>
      <c r="N4" s="77" t="s">
        <v>141</v>
      </c>
      <c r="O4" s="72">
        <f>GSYH!F29*1000</f>
        <v>8563649771873.3994</v>
      </c>
      <c r="Q4" s="109">
        <v>3</v>
      </c>
      <c r="R4" s="122">
        <f t="shared" si="1"/>
        <v>7672443496.5988874</v>
      </c>
      <c r="S4" s="113">
        <f t="shared" si="6"/>
        <v>77239696191.491165</v>
      </c>
      <c r="T4" s="123">
        <f t="shared" si="7"/>
        <v>0.74008673489231658</v>
      </c>
      <c r="U4" s="112">
        <f t="shared" ref="U4:U21" si="11">T4+U3</f>
        <v>1.5966116425583006</v>
      </c>
      <c r="V4" s="112">
        <f t="shared" ref="V4:V21" si="12">(U4+U3)*5/2</f>
        <v>6.1328413755607114</v>
      </c>
    </row>
    <row r="5" spans="1:22" x14ac:dyDescent="0.2">
      <c r="A5" s="109">
        <v>4</v>
      </c>
      <c r="B5" s="125">
        <v>60727.75</v>
      </c>
      <c r="C5" s="110">
        <f t="shared" si="2"/>
        <v>81685100547.251572</v>
      </c>
      <c r="D5" s="111">
        <f>WID!X5</f>
        <v>1.7448233333333333E-3</v>
      </c>
      <c r="E5" s="110">
        <f t="shared" si="0"/>
        <v>7057047977.431098</v>
      </c>
      <c r="F5" s="110">
        <f t="shared" si="3"/>
        <v>88742148524.682663</v>
      </c>
      <c r="G5" s="112">
        <f t="shared" si="4"/>
        <v>1.807605697780686</v>
      </c>
      <c r="H5" s="112">
        <f t="shared" ref="H5:H21" si="13">G5+H4</f>
        <v>5.4063623011623685</v>
      </c>
      <c r="I5" s="112">
        <f t="shared" si="8"/>
        <v>22.512797261360127</v>
      </c>
      <c r="J5" s="112">
        <f t="shared" si="5"/>
        <v>1.0364341900202276</v>
      </c>
      <c r="K5" s="112">
        <f t="shared" si="9"/>
        <v>2.9677364373417658</v>
      </c>
      <c r="L5" s="112">
        <f t="shared" si="10"/>
        <v>12.247596711658259</v>
      </c>
      <c r="N5" s="77" t="s">
        <v>87</v>
      </c>
      <c r="O5" s="72">
        <f>O4-O3</f>
        <v>4044563046935.6582</v>
      </c>
      <c r="Q5" s="109">
        <v>4</v>
      </c>
      <c r="R5" s="122">
        <f t="shared" si="1"/>
        <v>10328431237.868944</v>
      </c>
      <c r="S5" s="113">
        <f t="shared" si="6"/>
        <v>92013531785.120514</v>
      </c>
      <c r="T5" s="123">
        <f t="shared" si="7"/>
        <v>0.88164503050261878</v>
      </c>
      <c r="U5" s="112">
        <f t="shared" si="11"/>
        <v>2.4782566730609195</v>
      </c>
      <c r="V5" s="112">
        <f t="shared" si="12"/>
        <v>10.18717078904805</v>
      </c>
    </row>
    <row r="6" spans="1:22" x14ac:dyDescent="0.2">
      <c r="A6" s="109">
        <v>5</v>
      </c>
      <c r="B6" s="125">
        <v>68879.649999999994</v>
      </c>
      <c r="C6" s="110">
        <f t="shared" si="2"/>
        <v>92650248624.549667</v>
      </c>
      <c r="D6" s="111">
        <f>WID!X6</f>
        <v>2.6754966666666666E-3</v>
      </c>
      <c r="E6" s="110">
        <f t="shared" si="0"/>
        <v>10821214950.19953</v>
      </c>
      <c r="F6" s="110">
        <f t="shared" si="3"/>
        <v>103471463574.74919</v>
      </c>
      <c r="G6" s="112">
        <f t="shared" si="4"/>
        <v>2.0502529371027149</v>
      </c>
      <c r="H6" s="112">
        <f t="shared" si="13"/>
        <v>7.4566152382650834</v>
      </c>
      <c r="I6" s="112">
        <f t="shared" si="8"/>
        <v>32.157443848568626</v>
      </c>
      <c r="J6" s="112">
        <f t="shared" si="5"/>
        <v>1.2084602899880732</v>
      </c>
      <c r="K6" s="112">
        <f t="shared" si="9"/>
        <v>4.176196727329839</v>
      </c>
      <c r="L6" s="112">
        <f t="shared" si="10"/>
        <v>17.859832911679014</v>
      </c>
      <c r="N6" s="77" t="s">
        <v>129</v>
      </c>
      <c r="O6" s="73">
        <f>O3/O4</f>
        <v>0.5277056915359043</v>
      </c>
      <c r="Q6" s="109">
        <v>5</v>
      </c>
      <c r="R6" s="122">
        <f t="shared" si="1"/>
        <v>15837525106.924425</v>
      </c>
      <c r="S6" s="113">
        <f t="shared" si="6"/>
        <v>108487773731.47409</v>
      </c>
      <c r="T6" s="123">
        <f t="shared" si="7"/>
        <v>1.0394960906838471</v>
      </c>
      <c r="U6" s="112">
        <f t="shared" si="11"/>
        <v>3.5177527637447668</v>
      </c>
      <c r="V6" s="112">
        <f t="shared" si="12"/>
        <v>14.990023592014214</v>
      </c>
    </row>
    <row r="7" spans="1:22" x14ac:dyDescent="0.2">
      <c r="A7" s="109">
        <v>6</v>
      </c>
      <c r="B7" s="125">
        <v>77029.259999999995</v>
      </c>
      <c r="C7" s="110">
        <f t="shared" si="2"/>
        <v>103612316415.15425</v>
      </c>
      <c r="D7" s="111">
        <f>WID!X7</f>
        <v>3.5528197333333338E-3</v>
      </c>
      <c r="E7" s="110">
        <f t="shared" si="0"/>
        <v>14369603405.863802</v>
      </c>
      <c r="F7" s="110">
        <f t="shared" si="3"/>
        <v>117981919821.01805</v>
      </c>
      <c r="G7" s="112">
        <f t="shared" si="4"/>
        <v>2.2928320129072768</v>
      </c>
      <c r="H7" s="112">
        <f t="shared" si="13"/>
        <v>9.7494472511723593</v>
      </c>
      <c r="I7" s="112">
        <f t="shared" si="8"/>
        <v>43.015156223593607</v>
      </c>
      <c r="J7" s="112">
        <f t="shared" si="5"/>
        <v>1.3779303018871274</v>
      </c>
      <c r="K7" s="112">
        <f t="shared" si="9"/>
        <v>5.554127029216966</v>
      </c>
      <c r="L7" s="112">
        <f t="shared" si="10"/>
        <v>24.325809391367017</v>
      </c>
      <c r="N7" s="77" t="s">
        <v>111</v>
      </c>
      <c r="O7" s="72">
        <f>GSYH!B29*1000</f>
        <v>15011775978536.736</v>
      </c>
      <c r="Q7" s="109">
        <v>6</v>
      </c>
      <c r="R7" s="122">
        <f t="shared" si="1"/>
        <v>21030813616.055042</v>
      </c>
      <c r="S7" s="113">
        <f t="shared" si="6"/>
        <v>124643130031.20929</v>
      </c>
      <c r="T7" s="123">
        <f t="shared" si="7"/>
        <v>1.194291687824093</v>
      </c>
      <c r="U7" s="112">
        <f t="shared" si="11"/>
        <v>4.7120444515688593</v>
      </c>
      <c r="V7" s="112">
        <f t="shared" si="12"/>
        <v>20.574493038284064</v>
      </c>
    </row>
    <row r="8" spans="1:22" x14ac:dyDescent="0.2">
      <c r="A8" s="109">
        <v>7</v>
      </c>
      <c r="B8" s="125">
        <v>85749.06</v>
      </c>
      <c r="C8" s="110">
        <f t="shared" si="2"/>
        <v>115341348690.38138</v>
      </c>
      <c r="D8" s="111">
        <f>WID!X8</f>
        <v>5.3330266666666666E-3</v>
      </c>
      <c r="E8" s="110">
        <f t="shared" si="0"/>
        <v>21569762584.322449</v>
      </c>
      <c r="F8" s="110">
        <f t="shared" si="3"/>
        <v>136911111274.70383</v>
      </c>
      <c r="G8" s="112">
        <f t="shared" si="4"/>
        <v>2.5523832092468091</v>
      </c>
      <c r="H8" s="112">
        <f t="shared" si="13"/>
        <v>12.301830460419168</v>
      </c>
      <c r="I8" s="112">
        <f t="shared" si="8"/>
        <v>55.128194278978818</v>
      </c>
      <c r="J8" s="112">
        <f t="shared" si="5"/>
        <v>1.599007451113257</v>
      </c>
      <c r="K8" s="112">
        <f t="shared" si="9"/>
        <v>7.1531344803302233</v>
      </c>
      <c r="L8" s="112">
        <f t="shared" si="10"/>
        <v>31.768153773867972</v>
      </c>
      <c r="N8" s="77" t="s">
        <v>112</v>
      </c>
      <c r="O8" s="72">
        <f>GSYH!V29*1000</f>
        <v>2784479303491.1709</v>
      </c>
      <c r="Q8" s="109">
        <v>7</v>
      </c>
      <c r="R8" s="122">
        <f t="shared" si="1"/>
        <v>31568697050.353573</v>
      </c>
      <c r="S8" s="113">
        <f t="shared" si="6"/>
        <v>146910045740.73495</v>
      </c>
      <c r="T8" s="123">
        <f t="shared" si="7"/>
        <v>1.4076463455473671</v>
      </c>
      <c r="U8" s="112">
        <f t="shared" si="11"/>
        <v>6.1196907971162267</v>
      </c>
      <c r="V8" s="112">
        <f t="shared" si="12"/>
        <v>27.079338121712713</v>
      </c>
    </row>
    <row r="9" spans="1:22" x14ac:dyDescent="0.2">
      <c r="A9" s="109">
        <v>8</v>
      </c>
      <c r="B9" s="125">
        <v>95249.37</v>
      </c>
      <c r="C9" s="110">
        <f t="shared" si="2"/>
        <v>128120247588.82663</v>
      </c>
      <c r="D9" s="111">
        <f>WID!X9</f>
        <v>7.7005566666666671E-3</v>
      </c>
      <c r="E9" s="110">
        <f t="shared" si="0"/>
        <v>31145386934.83403</v>
      </c>
      <c r="F9" s="110">
        <f t="shared" si="3"/>
        <v>159265634523.66064</v>
      </c>
      <c r="G9" s="112">
        <f t="shared" si="4"/>
        <v>2.8351668540662334</v>
      </c>
      <c r="H9" s="112">
        <f t="shared" si="13"/>
        <v>15.136997314485402</v>
      </c>
      <c r="I9" s="112">
        <f t="shared" si="8"/>
        <v>68.597069437261425</v>
      </c>
      <c r="J9" s="112">
        <f t="shared" si="5"/>
        <v>1.8600896153610238</v>
      </c>
      <c r="K9" s="112">
        <f t="shared" si="9"/>
        <v>9.0132240956912462</v>
      </c>
      <c r="L9" s="112">
        <f t="shared" si="10"/>
        <v>40.415896440053672</v>
      </c>
      <c r="N9" s="77" t="s">
        <v>113</v>
      </c>
      <c r="O9" s="72">
        <f>GSYH!J29*1000</f>
        <v>39384679797.812508</v>
      </c>
      <c r="Q9" s="109">
        <v>8</v>
      </c>
      <c r="R9" s="122">
        <f t="shared" si="1"/>
        <v>45583222384.489708</v>
      </c>
      <c r="S9" s="113">
        <f t="shared" si="6"/>
        <v>173703469973.31635</v>
      </c>
      <c r="T9" s="123">
        <f t="shared" si="7"/>
        <v>1.6643725994636827</v>
      </c>
      <c r="U9" s="112">
        <f t="shared" si="11"/>
        <v>7.7840633965799091</v>
      </c>
      <c r="V9" s="112">
        <f t="shared" si="12"/>
        <v>34.75938548424034</v>
      </c>
    </row>
    <row r="10" spans="1:22" x14ac:dyDescent="0.2">
      <c r="A10" s="109">
        <v>9</v>
      </c>
      <c r="B10" s="125">
        <v>105135.49</v>
      </c>
      <c r="C10" s="110">
        <f t="shared" si="2"/>
        <v>141418100814.44748</v>
      </c>
      <c r="D10" s="111">
        <f>WID!X10</f>
        <v>1.0291853333333333E-2</v>
      </c>
      <c r="E10" s="110">
        <f t="shared" si="0"/>
        <v>41626049676.481575</v>
      </c>
      <c r="F10" s="110">
        <f t="shared" si="3"/>
        <v>183044150490.92905</v>
      </c>
      <c r="G10" s="112">
        <f t="shared" si="4"/>
        <v>3.1294344144639701</v>
      </c>
      <c r="H10" s="112">
        <f t="shared" si="13"/>
        <v>18.266431728949371</v>
      </c>
      <c r="I10" s="112">
        <f t="shared" si="8"/>
        <v>83.508572608586917</v>
      </c>
      <c r="J10" s="112">
        <f t="shared" si="5"/>
        <v>2.137802825443651</v>
      </c>
      <c r="K10" s="112">
        <f t="shared" si="9"/>
        <v>11.151026921134896</v>
      </c>
      <c r="L10" s="112">
        <f t="shared" si="10"/>
        <v>50.410627542065356</v>
      </c>
      <c r="N10" s="77" t="s">
        <v>114</v>
      </c>
      <c r="O10" s="72">
        <f>GSYH!N29*1000</f>
        <v>1749354203782.3926</v>
      </c>
      <c r="Q10" s="109">
        <v>9</v>
      </c>
      <c r="R10" s="122">
        <f t="shared" si="1"/>
        <v>60922328027.612511</v>
      </c>
      <c r="S10" s="113">
        <f t="shared" si="6"/>
        <v>202340428842.06</v>
      </c>
      <c r="T10" s="123">
        <f t="shared" si="7"/>
        <v>1.9387630286268258</v>
      </c>
      <c r="U10" s="112">
        <f t="shared" si="11"/>
        <v>9.7228264252067351</v>
      </c>
      <c r="V10" s="112">
        <f t="shared" si="12"/>
        <v>43.767224554466608</v>
      </c>
    </row>
    <row r="11" spans="1:22" x14ac:dyDescent="0.2">
      <c r="A11" s="109">
        <v>10</v>
      </c>
      <c r="B11" s="125">
        <v>115116.52</v>
      </c>
      <c r="C11" s="110">
        <f t="shared" si="2"/>
        <v>154843617799.92996</v>
      </c>
      <c r="D11" s="111">
        <f>WID!X11</f>
        <v>1.314069E-2</v>
      </c>
      <c r="E11" s="110">
        <f t="shared" si="0"/>
        <v>53148349185.236931</v>
      </c>
      <c r="F11" s="110">
        <f t="shared" si="3"/>
        <v>207991966985.1669</v>
      </c>
      <c r="G11" s="112">
        <f t="shared" si="4"/>
        <v>3.4265270401206087</v>
      </c>
      <c r="H11" s="112">
        <f t="shared" si="13"/>
        <v>21.692958769069978</v>
      </c>
      <c r="I11" s="112">
        <f t="shared" si="8"/>
        <v>99.898476245048357</v>
      </c>
      <c r="J11" s="112">
        <f t="shared" si="5"/>
        <v>2.4291724892487467</v>
      </c>
      <c r="K11" s="112">
        <f t="shared" si="9"/>
        <v>13.580199410383642</v>
      </c>
      <c r="L11" s="112">
        <f t="shared" si="10"/>
        <v>61.828065828796348</v>
      </c>
      <c r="N11" s="77" t="s">
        <v>137</v>
      </c>
      <c r="O11" s="74">
        <f>O7-O8-O9-O10</f>
        <v>10438557791465.361</v>
      </c>
      <c r="Q11" s="109">
        <v>10</v>
      </c>
      <c r="R11" s="122">
        <f t="shared" si="1"/>
        <v>77785934249.208832</v>
      </c>
      <c r="S11" s="113">
        <f t="shared" si="6"/>
        <v>232629552049.13879</v>
      </c>
      <c r="T11" s="123">
        <f t="shared" si="7"/>
        <v>2.2289839823900732</v>
      </c>
      <c r="U11" s="112">
        <f t="shared" si="11"/>
        <v>11.951810407596808</v>
      </c>
      <c r="V11" s="112">
        <f t="shared" si="12"/>
        <v>54.186592082008858</v>
      </c>
    </row>
    <row r="12" spans="1:22" x14ac:dyDescent="0.2">
      <c r="A12" s="109">
        <v>11</v>
      </c>
      <c r="B12" s="125">
        <v>124988.06</v>
      </c>
      <c r="C12" s="110">
        <f t="shared" si="2"/>
        <v>168121859418.5675</v>
      </c>
      <c r="D12" s="111">
        <f>WID!X12</f>
        <v>1.603096E-2</v>
      </c>
      <c r="E12" s="110">
        <f t="shared" si="0"/>
        <v>64838228422.903664</v>
      </c>
      <c r="F12" s="110">
        <f t="shared" si="3"/>
        <v>232960087841.47116</v>
      </c>
      <c r="G12" s="112">
        <f t="shared" si="4"/>
        <v>3.7203606162018885</v>
      </c>
      <c r="H12" s="112">
        <f t="shared" si="13"/>
        <v>25.413319385271866</v>
      </c>
      <c r="I12" s="112">
        <f t="shared" si="8"/>
        <v>117.76569538585461</v>
      </c>
      <c r="J12" s="112">
        <f t="shared" si="5"/>
        <v>2.7207792910474797</v>
      </c>
      <c r="K12" s="112">
        <f t="shared" si="9"/>
        <v>16.30097870143112</v>
      </c>
      <c r="L12" s="112">
        <f t="shared" si="10"/>
        <v>74.702945279536905</v>
      </c>
      <c r="N12" s="77" t="s">
        <v>138</v>
      </c>
      <c r="O12" s="74">
        <f>O11-O3</f>
        <v>5919471066527.6201</v>
      </c>
      <c r="Q12" s="109">
        <v>11</v>
      </c>
      <c r="R12" s="122">
        <f t="shared" si="1"/>
        <v>94894803888.661621</v>
      </c>
      <c r="S12" s="113">
        <f t="shared" si="6"/>
        <v>263016663307.22913</v>
      </c>
      <c r="T12" s="123">
        <f t="shared" si="7"/>
        <v>2.520143827168011</v>
      </c>
      <c r="U12" s="112">
        <f t="shared" si="11"/>
        <v>14.471954234764819</v>
      </c>
      <c r="V12" s="112">
        <f t="shared" si="12"/>
        <v>66.05941160590406</v>
      </c>
    </row>
    <row r="13" spans="1:22" x14ac:dyDescent="0.2">
      <c r="A13" s="109">
        <v>12</v>
      </c>
      <c r="B13" s="125">
        <v>136972.49</v>
      </c>
      <c r="C13" s="110">
        <f t="shared" si="2"/>
        <v>184242156474.71561</v>
      </c>
      <c r="D13" s="111">
        <f>WID!X13</f>
        <v>1.982488666666667E-2</v>
      </c>
      <c r="E13" s="110">
        <f t="shared" si="0"/>
        <v>80183004021.687454</v>
      </c>
      <c r="F13" s="110">
        <f t="shared" si="3"/>
        <v>264425160496.40308</v>
      </c>
      <c r="G13" s="112">
        <f t="shared" si="4"/>
        <v>4.0770859016381813</v>
      </c>
      <c r="H13" s="112">
        <f t="shared" si="13"/>
        <v>29.490405286910047</v>
      </c>
      <c r="I13" s="112">
        <f t="shared" si="8"/>
        <v>137.25931168045477</v>
      </c>
      <c r="J13" s="112">
        <f t="shared" si="5"/>
        <v>3.0882650645294172</v>
      </c>
      <c r="K13" s="112">
        <f t="shared" si="9"/>
        <v>19.389243765960536</v>
      </c>
      <c r="L13" s="112">
        <f t="shared" si="10"/>
        <v>89.225556168479145</v>
      </c>
      <c r="N13" s="77" t="s">
        <v>139</v>
      </c>
      <c r="O13" s="73">
        <f>O3/O11</f>
        <v>0.43292251815021598</v>
      </c>
      <c r="Q13" s="109">
        <v>12</v>
      </c>
      <c r="R13" s="122">
        <f t="shared" si="1"/>
        <v>117352843020.52255</v>
      </c>
      <c r="S13" s="113">
        <f t="shared" si="6"/>
        <v>301594999495.23816</v>
      </c>
      <c r="T13" s="123">
        <f t="shared" si="7"/>
        <v>2.8897894404311426</v>
      </c>
      <c r="U13" s="112">
        <f t="shared" si="11"/>
        <v>17.36174367519596</v>
      </c>
      <c r="V13" s="112">
        <f t="shared" si="12"/>
        <v>79.584244774901947</v>
      </c>
    </row>
    <row r="14" spans="1:22" x14ac:dyDescent="0.2">
      <c r="A14" s="109">
        <v>13</v>
      </c>
      <c r="B14" s="125">
        <v>149697.38</v>
      </c>
      <c r="C14" s="110">
        <f t="shared" si="2"/>
        <v>201358448764.52902</v>
      </c>
      <c r="D14" s="111">
        <f>WID!X14</f>
        <v>2.4111249999999997E-2</v>
      </c>
      <c r="E14" s="110">
        <f t="shared" si="0"/>
        <v>97519470765.427383</v>
      </c>
      <c r="F14" s="110">
        <f t="shared" si="3"/>
        <v>298877919529.95642</v>
      </c>
      <c r="G14" s="112">
        <f t="shared" si="4"/>
        <v>4.4558515181418796</v>
      </c>
      <c r="H14" s="112">
        <f t="shared" si="13"/>
        <v>33.946256805051924</v>
      </c>
      <c r="I14" s="112">
        <f t="shared" si="8"/>
        <v>158.59165522990492</v>
      </c>
      <c r="J14" s="112">
        <f t="shared" si="5"/>
        <v>3.4906445200253713</v>
      </c>
      <c r="K14" s="112">
        <f t="shared" si="9"/>
        <v>22.879888285985906</v>
      </c>
      <c r="L14" s="112">
        <f t="shared" si="10"/>
        <v>105.6728301298661</v>
      </c>
      <c r="Q14" s="109">
        <v>13</v>
      </c>
      <c r="R14" s="122">
        <f t="shared" si="1"/>
        <v>142725846752.81406</v>
      </c>
      <c r="S14" s="113">
        <f t="shared" si="6"/>
        <v>344084295517.34308</v>
      </c>
      <c r="T14" s="123">
        <f t="shared" si="7"/>
        <v>3.2969086538847141</v>
      </c>
      <c r="U14" s="112">
        <f t="shared" si="11"/>
        <v>20.658652329080674</v>
      </c>
      <c r="V14" s="112">
        <f t="shared" si="12"/>
        <v>95.050990010691578</v>
      </c>
    </row>
    <row r="15" spans="1:22" x14ac:dyDescent="0.2">
      <c r="A15" s="109">
        <v>14</v>
      </c>
      <c r="B15" s="125">
        <v>164373.20000000001</v>
      </c>
      <c r="C15" s="110">
        <f t="shared" si="2"/>
        <v>221098943551.7287</v>
      </c>
      <c r="D15" s="111">
        <f>WID!X15</f>
        <v>2.9813169999999996E-2</v>
      </c>
      <c r="E15" s="110">
        <f t="shared" si="0"/>
        <v>120581245694.01074</v>
      </c>
      <c r="F15" s="110">
        <f t="shared" si="3"/>
        <v>341680189245.73944</v>
      </c>
      <c r="G15" s="112">
        <f t="shared" si="4"/>
        <v>4.8926879866690971</v>
      </c>
      <c r="H15" s="112">
        <f t="shared" si="13"/>
        <v>38.838944791721019</v>
      </c>
      <c r="I15" s="112">
        <f t="shared" si="8"/>
        <v>181.96300399193234</v>
      </c>
      <c r="J15" s="112">
        <f t="shared" si="5"/>
        <v>3.9905392879728274</v>
      </c>
      <c r="K15" s="112">
        <f t="shared" si="9"/>
        <v>26.870427573958732</v>
      </c>
      <c r="L15" s="112">
        <f t="shared" si="10"/>
        <v>124.37578964986159</v>
      </c>
      <c r="Q15" s="109">
        <v>14</v>
      </c>
      <c r="R15" s="122">
        <f t="shared" si="1"/>
        <v>176478197216.46924</v>
      </c>
      <c r="S15" s="113">
        <f t="shared" si="6"/>
        <v>397577140768.19794</v>
      </c>
      <c r="T15" s="123">
        <f t="shared" si="7"/>
        <v>3.8094604521680222</v>
      </c>
      <c r="U15" s="112">
        <f t="shared" si="11"/>
        <v>24.468112781248696</v>
      </c>
      <c r="V15" s="112">
        <f t="shared" si="12"/>
        <v>112.81691277582343</v>
      </c>
    </row>
    <row r="16" spans="1:22" x14ac:dyDescent="0.2">
      <c r="A16" s="109">
        <v>15</v>
      </c>
      <c r="B16" s="125">
        <v>181529.36</v>
      </c>
      <c r="C16" s="110">
        <f t="shared" si="2"/>
        <v>244175752005.93182</v>
      </c>
      <c r="D16" s="111">
        <f>WID!X16</f>
        <v>3.6983220000000004E-2</v>
      </c>
      <c r="E16" s="110">
        <f t="shared" si="0"/>
        <v>149580964968.6918</v>
      </c>
      <c r="F16" s="110">
        <f t="shared" si="3"/>
        <v>393756716974.62366</v>
      </c>
      <c r="G16" s="112">
        <f t="shared" si="4"/>
        <v>5.4033535813607676</v>
      </c>
      <c r="H16" s="112">
        <f t="shared" si="13"/>
        <v>44.242298373081788</v>
      </c>
      <c r="I16" s="112">
        <f t="shared" si="8"/>
        <v>207.703107912007</v>
      </c>
      <c r="J16" s="112">
        <f t="shared" si="5"/>
        <v>4.5987496449796765</v>
      </c>
      <c r="K16" s="112">
        <f t="shared" si="9"/>
        <v>31.469177218938409</v>
      </c>
      <c r="L16" s="112">
        <f t="shared" si="10"/>
        <v>145.84901198224284</v>
      </c>
      <c r="Q16" s="109">
        <v>15</v>
      </c>
      <c r="R16" s="122">
        <f t="shared" si="1"/>
        <v>218921100737.02563</v>
      </c>
      <c r="S16" s="113">
        <f t="shared" si="6"/>
        <v>463096852742.95746</v>
      </c>
      <c r="T16" s="123">
        <f t="shared" si="7"/>
        <v>4.4372499451026988</v>
      </c>
      <c r="U16" s="112">
        <f t="shared" si="11"/>
        <v>28.905362726351395</v>
      </c>
      <c r="V16" s="112">
        <f t="shared" si="12"/>
        <v>133.43368876900024</v>
      </c>
    </row>
    <row r="17" spans="1:22" x14ac:dyDescent="0.2">
      <c r="A17" s="109">
        <v>16</v>
      </c>
      <c r="B17" s="125">
        <v>203145.61</v>
      </c>
      <c r="C17" s="110">
        <f t="shared" si="2"/>
        <v>273251842503.34903</v>
      </c>
      <c r="D17" s="111">
        <f>WID!X17</f>
        <v>4.6798560000000003E-2</v>
      </c>
      <c r="E17" s="110">
        <f t="shared" si="0"/>
        <v>189279726425.80124</v>
      </c>
      <c r="F17" s="110">
        <f t="shared" si="3"/>
        <v>462531568929.15027</v>
      </c>
      <c r="G17" s="112">
        <f t="shared" si="4"/>
        <v>6.046777002525749</v>
      </c>
      <c r="H17" s="112">
        <f t="shared" si="13"/>
        <v>50.289075375607538</v>
      </c>
      <c r="I17" s="112">
        <f t="shared" si="8"/>
        <v>236.32843437172335</v>
      </c>
      <c r="J17" s="112">
        <f t="shared" si="5"/>
        <v>5.4019824848902953</v>
      </c>
      <c r="K17" s="112">
        <f t="shared" si="9"/>
        <v>36.871159703828702</v>
      </c>
      <c r="L17" s="112">
        <f t="shared" si="10"/>
        <v>170.85084230691777</v>
      </c>
      <c r="Q17" s="109">
        <v>16</v>
      </c>
      <c r="R17" s="122">
        <f t="shared" si="1"/>
        <v>277022721875.15686</v>
      </c>
      <c r="S17" s="113">
        <f t="shared" si="6"/>
        <v>550274564378.50586</v>
      </c>
      <c r="T17" s="123">
        <f t="shared" si="7"/>
        <v>5.2725596516528457</v>
      </c>
      <c r="U17" s="112">
        <f t="shared" si="11"/>
        <v>34.17792237800424</v>
      </c>
      <c r="V17" s="112">
        <f t="shared" si="12"/>
        <v>157.7082127608891</v>
      </c>
    </row>
    <row r="18" spans="1:22" x14ac:dyDescent="0.2">
      <c r="A18" s="109">
        <v>17</v>
      </c>
      <c r="B18" s="125">
        <v>232318.73</v>
      </c>
      <c r="C18" s="110">
        <f t="shared" si="2"/>
        <v>312492704225.98883</v>
      </c>
      <c r="D18" s="111">
        <f>WID!X18</f>
        <v>6.0133196666666666E-2</v>
      </c>
      <c r="E18" s="110">
        <f t="shared" si="0"/>
        <v>243212505132.1145</v>
      </c>
      <c r="F18" s="110">
        <f t="shared" si="3"/>
        <v>555705209358.10327</v>
      </c>
      <c r="G18" s="112">
        <f t="shared" si="4"/>
        <v>6.9151361617904969</v>
      </c>
      <c r="H18" s="112">
        <f t="shared" si="13"/>
        <v>57.204211537398038</v>
      </c>
      <c r="I18" s="112">
        <f t="shared" si="8"/>
        <v>268.73321728251392</v>
      </c>
      <c r="J18" s="112">
        <f t="shared" si="5"/>
        <v>6.4901727998042782</v>
      </c>
      <c r="K18" s="112">
        <f t="shared" si="9"/>
        <v>43.36133250363298</v>
      </c>
      <c r="L18" s="112">
        <f t="shared" si="10"/>
        <v>200.58123051865422</v>
      </c>
      <c r="Q18" s="109">
        <v>17</v>
      </c>
      <c r="R18" s="122">
        <f t="shared" si="1"/>
        <v>355956717806.14844</v>
      </c>
      <c r="S18" s="113">
        <f t="shared" si="6"/>
        <v>668449422032.13721</v>
      </c>
      <c r="T18" s="123">
        <f t="shared" si="7"/>
        <v>6.4048743662318888</v>
      </c>
      <c r="U18" s="112">
        <f t="shared" si="11"/>
        <v>40.582796744236127</v>
      </c>
      <c r="V18" s="112">
        <f t="shared" si="12"/>
        <v>186.90179780560095</v>
      </c>
    </row>
    <row r="19" spans="1:22" x14ac:dyDescent="0.2">
      <c r="A19" s="109">
        <v>18</v>
      </c>
      <c r="B19" s="125">
        <v>273791.18</v>
      </c>
      <c r="C19" s="110">
        <f t="shared" si="2"/>
        <v>368277436052.72144</v>
      </c>
      <c r="D19" s="111">
        <f>WID!X19</f>
        <v>8.3181736666666659E-2</v>
      </c>
      <c r="E19" s="110">
        <f t="shared" si="0"/>
        <v>336433778301.93286</v>
      </c>
      <c r="F19" s="110">
        <f t="shared" si="3"/>
        <v>704711214354.6543</v>
      </c>
      <c r="G19" s="112">
        <f t="shared" si="4"/>
        <v>8.1495938342865877</v>
      </c>
      <c r="H19" s="112">
        <f t="shared" si="13"/>
        <v>65.353805371684629</v>
      </c>
      <c r="I19" s="112">
        <f t="shared" si="8"/>
        <v>306.39504227270669</v>
      </c>
      <c r="J19" s="112">
        <f t="shared" si="5"/>
        <v>8.2304385096636246</v>
      </c>
      <c r="K19" s="112">
        <f t="shared" si="9"/>
        <v>51.591771013296608</v>
      </c>
      <c r="L19" s="112">
        <f t="shared" si="10"/>
        <v>237.38275879232395</v>
      </c>
      <c r="Q19" s="109">
        <v>18</v>
      </c>
      <c r="R19" s="122">
        <f t="shared" si="1"/>
        <v>492391883461.85291</v>
      </c>
      <c r="S19" s="113">
        <f t="shared" si="6"/>
        <v>860669319514.57434</v>
      </c>
      <c r="T19" s="123">
        <f t="shared" si="7"/>
        <v>8.2466656124898492</v>
      </c>
      <c r="U19" s="112">
        <f t="shared" si="11"/>
        <v>48.829462356725976</v>
      </c>
      <c r="V19" s="112">
        <f t="shared" si="12"/>
        <v>223.53064775240526</v>
      </c>
    </row>
    <row r="20" spans="1:22" x14ac:dyDescent="0.2">
      <c r="A20" s="109">
        <v>19</v>
      </c>
      <c r="B20" s="125">
        <v>347743.74</v>
      </c>
      <c r="C20" s="110">
        <f t="shared" si="2"/>
        <v>467751272961.32831</v>
      </c>
      <c r="D20" s="111">
        <f>WID!X20</f>
        <v>0.14694683666666666</v>
      </c>
      <c r="E20" s="110">
        <f t="shared" si="0"/>
        <v>594335745446.08984</v>
      </c>
      <c r="F20" s="110">
        <f t="shared" si="3"/>
        <v>1062087018407.4182</v>
      </c>
      <c r="G20" s="112">
        <f t="shared" si="4"/>
        <v>10.350845631388703</v>
      </c>
      <c r="H20" s="112">
        <f t="shared" si="13"/>
        <v>75.704651003073337</v>
      </c>
      <c r="I20" s="112">
        <f t="shared" si="8"/>
        <v>352.64614093689488</v>
      </c>
      <c r="J20" s="112">
        <f t="shared" si="5"/>
        <v>12.404289471850236</v>
      </c>
      <c r="K20" s="112">
        <f t="shared" si="9"/>
        <v>63.996060485146842</v>
      </c>
      <c r="L20" s="112">
        <f t="shared" si="10"/>
        <v>288.9695787461086</v>
      </c>
      <c r="Q20" s="109">
        <v>19</v>
      </c>
      <c r="R20" s="122">
        <f t="shared" si="1"/>
        <v>869847547966.09326</v>
      </c>
      <c r="S20" s="113">
        <f t="shared" si="6"/>
        <v>1337598820927.4216</v>
      </c>
      <c r="T20" s="123">
        <f t="shared" si="7"/>
        <v>12.81645569296065</v>
      </c>
      <c r="U20" s="112">
        <f t="shared" si="11"/>
        <v>61.645918049686628</v>
      </c>
      <c r="V20" s="112">
        <f t="shared" si="12"/>
        <v>276.18845101603148</v>
      </c>
    </row>
    <row r="21" spans="1:22" x14ac:dyDescent="0.2">
      <c r="A21" s="109">
        <v>20</v>
      </c>
      <c r="B21" s="125">
        <v>816218.87</v>
      </c>
      <c r="C21" s="110">
        <f t="shared" si="2"/>
        <v>1097898744223.4244</v>
      </c>
      <c r="D21" s="111">
        <f>WID!X21</f>
        <v>0.49074540333333344</v>
      </c>
      <c r="E21" s="110">
        <f t="shared" si="0"/>
        <v>1984850723775.5356</v>
      </c>
      <c r="F21" s="110">
        <f t="shared" si="3"/>
        <v>3082749467998.96</v>
      </c>
      <c r="G21" s="112">
        <f t="shared" si="4"/>
        <v>24.295348996926659</v>
      </c>
      <c r="H21" s="112">
        <f t="shared" si="13"/>
        <v>100</v>
      </c>
      <c r="I21" s="112">
        <f t="shared" si="8"/>
        <v>439.26162750768333</v>
      </c>
      <c r="J21" s="112">
        <f t="shared" si="5"/>
        <v>36.003939514853151</v>
      </c>
      <c r="K21" s="112">
        <f t="shared" si="9"/>
        <v>100</v>
      </c>
      <c r="L21" s="112">
        <f t="shared" si="10"/>
        <v>409.99015121286709</v>
      </c>
      <c r="Q21" s="109">
        <v>20</v>
      </c>
      <c r="R21" s="122">
        <f t="shared" si="1"/>
        <v>2904953216063.0942</v>
      </c>
      <c r="S21" s="113">
        <f t="shared" si="6"/>
        <v>4002851960286.5186</v>
      </c>
      <c r="T21" s="123">
        <f t="shared" si="7"/>
        <v>38.354081950313358</v>
      </c>
      <c r="U21" s="112">
        <f t="shared" si="11"/>
        <v>99.999999999999986</v>
      </c>
      <c r="V21" s="112">
        <f t="shared" si="12"/>
        <v>404.11479512421647</v>
      </c>
    </row>
    <row r="22" spans="1:22" x14ac:dyDescent="0.2">
      <c r="A22" s="109"/>
      <c r="B22" s="109"/>
      <c r="C22" s="114">
        <f>SUM(C2:C21)</f>
        <v>4518966755169.0967</v>
      </c>
      <c r="D22" s="115">
        <f>WID!X22</f>
        <v>0.99993554816666685</v>
      </c>
      <c r="E22" s="116">
        <f>SUM(E2:E21)</f>
        <v>4043289235532.1299</v>
      </c>
      <c r="F22" s="116">
        <f>SUM(F2:F21)</f>
        <v>8562255990701.2256</v>
      </c>
      <c r="G22" s="116">
        <f>SUM(G2:G21)</f>
        <v>100</v>
      </c>
      <c r="H22" s="108" t="s">
        <v>91</v>
      </c>
      <c r="I22" s="110">
        <f>SUM(I2:I21)</f>
        <v>2834.7325981375084</v>
      </c>
      <c r="J22" s="116">
        <f>SUM(J2:J21)</f>
        <v>100</v>
      </c>
      <c r="K22" s="108" t="s">
        <v>91</v>
      </c>
      <c r="L22" s="110">
        <f>SUM(L2:L21)</f>
        <v>2098.3905458262439</v>
      </c>
      <c r="Q22" s="109"/>
      <c r="R22" s="126">
        <f>SUM(R2:R21)</f>
        <v>5917606763842.7813</v>
      </c>
      <c r="S22" s="126">
        <f>SUM(S2:S21)</f>
        <v>10436573519011.879</v>
      </c>
      <c r="T22" s="108"/>
      <c r="U22" s="108" t="s">
        <v>91</v>
      </c>
      <c r="V22" s="113">
        <f>SUM(V2:V21)</f>
        <v>1950.5923371946355</v>
      </c>
    </row>
    <row r="23" spans="1:22" x14ac:dyDescent="0.2">
      <c r="A23" s="109"/>
      <c r="B23" s="109"/>
      <c r="C23" s="108"/>
      <c r="D23" s="108"/>
      <c r="E23" s="108"/>
      <c r="F23" s="108"/>
      <c r="G23" s="108"/>
      <c r="H23" s="108" t="s">
        <v>92</v>
      </c>
      <c r="I23" s="119">
        <f>5000-I22</f>
        <v>2165.2674018624916</v>
      </c>
      <c r="J23" s="108"/>
      <c r="K23" s="108" t="s">
        <v>92</v>
      </c>
      <c r="L23" s="119">
        <f>5000-L22</f>
        <v>2901.6094541737561</v>
      </c>
      <c r="Q23" s="109"/>
      <c r="R23" s="108"/>
      <c r="S23" s="108"/>
      <c r="T23" s="108"/>
      <c r="U23" s="108" t="s">
        <v>92</v>
      </c>
      <c r="V23" s="113">
        <f>5000-V22</f>
        <v>3049.4076628053645</v>
      </c>
    </row>
    <row r="24" spans="1:22" x14ac:dyDescent="0.2">
      <c r="A24" s="109"/>
      <c r="B24" s="109"/>
      <c r="C24" s="108"/>
      <c r="D24" s="108"/>
      <c r="E24" s="108"/>
      <c r="F24" s="108"/>
      <c r="G24" s="108"/>
      <c r="H24" s="108" t="s">
        <v>93</v>
      </c>
      <c r="I24" s="118">
        <f>I23/(I23+I22)</f>
        <v>0.4330534803724983</v>
      </c>
      <c r="J24" s="108"/>
      <c r="K24" s="108" t="s">
        <v>93</v>
      </c>
      <c r="L24" s="118">
        <f>L23/(L23+L22)</f>
        <v>0.58032189083475128</v>
      </c>
      <c r="Q24" s="109"/>
      <c r="R24" s="108"/>
      <c r="S24" s="108"/>
      <c r="T24" s="108"/>
      <c r="U24" s="108" t="s">
        <v>100</v>
      </c>
      <c r="V24" s="121">
        <f>V23/(V23+V22)</f>
        <v>0.60988153256107291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0"/>
  <sheetViews>
    <sheetView showGridLines="0" zoomScaleNormal="100" workbookViewId="0">
      <pane xSplit="1" ySplit="4" topLeftCell="B5" activePane="bottomRight" state="frozenSplit"/>
      <selection pane="topRight" activeCell="H1" sqref="H1:H65536"/>
      <selection pane="bottomLeft" activeCell="A14" sqref="A14"/>
      <selection pane="bottomRight" activeCell="B47" sqref="B47"/>
    </sheetView>
  </sheetViews>
  <sheetFormatPr defaultColWidth="8.85546875" defaultRowHeight="12" x14ac:dyDescent="0.2"/>
  <cols>
    <col min="1" max="1" width="26.140625" style="2" customWidth="1"/>
    <col min="2" max="7" width="12.42578125" style="1" customWidth="1"/>
    <col min="8" max="12" width="12.42578125" style="2" customWidth="1"/>
    <col min="13" max="13" width="26.140625" style="2" customWidth="1"/>
    <col min="14" max="23" width="14.42578125" style="2" customWidth="1"/>
    <col min="24" max="35" width="7.42578125" style="2" customWidth="1"/>
    <col min="36" max="16384" width="8.85546875" style="2"/>
  </cols>
  <sheetData>
    <row r="1" spans="1:24" s="4" customFormat="1" ht="14.25" customHeight="1" x14ac:dyDescent="0.2">
      <c r="A1" s="26" t="s">
        <v>36</v>
      </c>
      <c r="B1" s="11"/>
      <c r="C1" s="11"/>
      <c r="D1" s="11"/>
      <c r="E1" s="11"/>
      <c r="F1" s="11"/>
      <c r="G1" s="11"/>
      <c r="H1" s="12"/>
      <c r="I1" s="12"/>
      <c r="J1" s="12"/>
      <c r="K1" s="12"/>
      <c r="L1" s="12"/>
      <c r="M1" s="26" t="s">
        <v>38</v>
      </c>
      <c r="N1" s="12"/>
      <c r="O1" s="12"/>
      <c r="P1" s="12"/>
      <c r="Q1" s="12"/>
      <c r="R1" s="12"/>
    </row>
    <row r="2" spans="1:24" s="4" customFormat="1" ht="14.25" customHeight="1" thickBot="1" x14ac:dyDescent="0.25">
      <c r="A2" s="27" t="s">
        <v>37</v>
      </c>
      <c r="B2" s="13"/>
      <c r="C2" s="11"/>
      <c r="D2" s="11"/>
      <c r="E2" s="11"/>
      <c r="F2" s="11"/>
      <c r="G2" s="9"/>
      <c r="H2" s="12"/>
      <c r="I2" s="12"/>
      <c r="J2" s="12"/>
      <c r="K2" s="12"/>
      <c r="L2" s="12"/>
      <c r="M2" s="28" t="s">
        <v>37</v>
      </c>
      <c r="N2" s="12"/>
      <c r="O2" s="12"/>
      <c r="P2" s="12"/>
      <c r="Q2" s="12"/>
      <c r="R2" s="12"/>
    </row>
    <row r="3" spans="1:24" ht="15" customHeight="1" x14ac:dyDescent="0.2">
      <c r="A3" s="3"/>
      <c r="C3" s="148" t="s">
        <v>23</v>
      </c>
      <c r="D3" s="148"/>
      <c r="E3" s="148"/>
      <c r="F3" s="148"/>
      <c r="G3" s="148"/>
      <c r="H3" s="148"/>
      <c r="I3" s="148"/>
      <c r="J3" s="148"/>
      <c r="K3" s="148"/>
      <c r="L3" s="148"/>
      <c r="M3" s="29"/>
      <c r="N3" s="148" t="s">
        <v>23</v>
      </c>
      <c r="O3" s="148"/>
      <c r="P3" s="148"/>
      <c r="Q3" s="148"/>
      <c r="R3" s="148"/>
      <c r="S3" s="148"/>
      <c r="T3" s="148"/>
      <c r="U3" s="148"/>
      <c r="V3" s="148"/>
      <c r="W3" s="148"/>
    </row>
    <row r="4" spans="1:24" s="9" customFormat="1" ht="39" customHeight="1" x14ac:dyDescent="0.2">
      <c r="A4" s="10"/>
      <c r="B4" s="14" t="s">
        <v>24</v>
      </c>
      <c r="C4" s="15" t="s">
        <v>5</v>
      </c>
      <c r="D4" s="15" t="s">
        <v>6</v>
      </c>
      <c r="E4" s="15" t="s">
        <v>7</v>
      </c>
      <c r="F4" s="15" t="s">
        <v>8</v>
      </c>
      <c r="G4" s="15" t="s">
        <v>9</v>
      </c>
      <c r="H4" s="15" t="s">
        <v>10</v>
      </c>
      <c r="I4" s="15" t="s">
        <v>11</v>
      </c>
      <c r="J4" s="15" t="s">
        <v>12</v>
      </c>
      <c r="K4" s="15" t="s">
        <v>13</v>
      </c>
      <c r="L4" s="15" t="s">
        <v>29</v>
      </c>
      <c r="M4" s="14"/>
      <c r="N4" s="15" t="s">
        <v>14</v>
      </c>
      <c r="O4" s="15" t="s">
        <v>15</v>
      </c>
      <c r="P4" s="15" t="s">
        <v>16</v>
      </c>
      <c r="Q4" s="15" t="s">
        <v>22</v>
      </c>
      <c r="R4" s="15" t="s">
        <v>17</v>
      </c>
      <c r="S4" s="15" t="s">
        <v>33</v>
      </c>
      <c r="T4" s="15" t="s">
        <v>18</v>
      </c>
      <c r="U4" s="15" t="s">
        <v>19</v>
      </c>
      <c r="V4" s="15" t="s">
        <v>20</v>
      </c>
      <c r="W4" s="15" t="s">
        <v>21</v>
      </c>
    </row>
    <row r="5" spans="1:24" s="4" customFormat="1" ht="15" customHeight="1" x14ac:dyDescent="0.2">
      <c r="A5" s="16">
        <v>2006</v>
      </c>
      <c r="D5" s="9"/>
      <c r="E5" s="9"/>
      <c r="F5" s="9"/>
      <c r="G5" s="9"/>
      <c r="M5" s="16">
        <v>2006</v>
      </c>
      <c r="O5" s="9"/>
      <c r="P5" s="9"/>
      <c r="Q5" s="9"/>
      <c r="R5" s="9"/>
    </row>
    <row r="6" spans="1:24" s="4" customFormat="1" ht="15" customHeight="1" x14ac:dyDescent="0.2">
      <c r="A6" s="17" t="s">
        <v>25</v>
      </c>
      <c r="B6" s="18">
        <v>100</v>
      </c>
      <c r="C6" s="19">
        <v>0.8</v>
      </c>
      <c r="D6" s="20">
        <v>1.33</v>
      </c>
      <c r="E6" s="20">
        <v>1.67</v>
      </c>
      <c r="F6" s="20">
        <v>1.95</v>
      </c>
      <c r="G6" s="20">
        <v>2.2200000000000002</v>
      </c>
      <c r="H6" s="20">
        <v>2.4900000000000002</v>
      </c>
      <c r="I6" s="20">
        <v>2.74</v>
      </c>
      <c r="J6" s="20">
        <v>3.01</v>
      </c>
      <c r="K6" s="20">
        <v>3.3</v>
      </c>
      <c r="L6" s="20">
        <v>3.61</v>
      </c>
      <c r="M6" s="17" t="s">
        <v>25</v>
      </c>
      <c r="N6" s="19">
        <v>3.94</v>
      </c>
      <c r="O6" s="20">
        <v>4.33</v>
      </c>
      <c r="P6" s="20">
        <v>4.72</v>
      </c>
      <c r="Q6" s="20">
        <v>5.17</v>
      </c>
      <c r="R6" s="20">
        <v>5.77</v>
      </c>
      <c r="S6" s="20">
        <v>6.46</v>
      </c>
      <c r="T6" s="20">
        <v>7.32</v>
      </c>
      <c r="U6" s="20">
        <v>8.5299999999999994</v>
      </c>
      <c r="V6" s="20">
        <v>10.66</v>
      </c>
      <c r="W6" s="20">
        <v>19.97</v>
      </c>
      <c r="X6" s="2"/>
    </row>
    <row r="7" spans="1:24" s="4" customFormat="1" ht="15" customHeight="1" x14ac:dyDescent="0.2">
      <c r="A7" s="17" t="s">
        <v>30</v>
      </c>
      <c r="B7" s="22">
        <v>15101.77</v>
      </c>
      <c r="C7" s="22">
        <v>2425.6</v>
      </c>
      <c r="D7" s="23">
        <v>4012.45</v>
      </c>
      <c r="E7" s="23">
        <v>5039.8100000000004</v>
      </c>
      <c r="F7" s="23">
        <v>5899.52</v>
      </c>
      <c r="G7" s="23">
        <v>6730.31</v>
      </c>
      <c r="H7" s="23">
        <v>7527.94</v>
      </c>
      <c r="I7" s="23">
        <v>8279.99</v>
      </c>
      <c r="J7" s="23">
        <v>9093.5300000000007</v>
      </c>
      <c r="K7" s="23">
        <v>9945.64</v>
      </c>
      <c r="L7" s="23">
        <v>10892.49</v>
      </c>
      <c r="M7" s="17" t="s">
        <v>30</v>
      </c>
      <c r="N7" s="22">
        <v>11913.86</v>
      </c>
      <c r="O7" s="23">
        <v>13062.08</v>
      </c>
      <c r="P7" s="23">
        <v>14241.27</v>
      </c>
      <c r="Q7" s="23">
        <v>15625.02</v>
      </c>
      <c r="R7" s="23">
        <v>17449.09</v>
      </c>
      <c r="S7" s="23">
        <v>19514.990000000002</v>
      </c>
      <c r="T7" s="23">
        <v>22096.97</v>
      </c>
      <c r="U7" s="23">
        <v>25749.360000000001</v>
      </c>
      <c r="V7" s="23">
        <v>32241.18</v>
      </c>
      <c r="W7" s="23">
        <v>60270.06</v>
      </c>
      <c r="X7" s="2"/>
    </row>
    <row r="8" spans="1:24" s="4" customFormat="1" ht="15" customHeight="1" x14ac:dyDescent="0.2">
      <c r="A8" s="17" t="s">
        <v>31</v>
      </c>
      <c r="B8" s="22">
        <v>11387.4</v>
      </c>
      <c r="C8" s="22">
        <v>2503.75</v>
      </c>
      <c r="D8" s="23">
        <v>4045.1</v>
      </c>
      <c r="E8" s="23">
        <v>5021.9399999999996</v>
      </c>
      <c r="F8" s="23">
        <v>5891</v>
      </c>
      <c r="G8" s="23">
        <v>6738.49</v>
      </c>
      <c r="H8" s="23">
        <v>7530</v>
      </c>
      <c r="I8" s="23">
        <v>8280</v>
      </c>
      <c r="J8" s="23">
        <v>9103.74</v>
      </c>
      <c r="K8" s="23">
        <v>9936.32</v>
      </c>
      <c r="L8" s="23">
        <v>10904.35</v>
      </c>
      <c r="M8" s="17" t="s">
        <v>31</v>
      </c>
      <c r="N8" s="22">
        <v>11922.96</v>
      </c>
      <c r="O8" s="23">
        <v>13070.12</v>
      </c>
      <c r="P8" s="23">
        <v>14248</v>
      </c>
      <c r="Q8" s="23">
        <v>15597</v>
      </c>
      <c r="R8" s="23">
        <v>17450.52</v>
      </c>
      <c r="S8" s="23">
        <v>19462.71</v>
      </c>
      <c r="T8" s="23">
        <v>22058</v>
      </c>
      <c r="U8" s="23">
        <v>25650.46</v>
      </c>
      <c r="V8" s="23">
        <v>31886.95</v>
      </c>
      <c r="W8" s="23">
        <v>50899.08</v>
      </c>
      <c r="X8" s="2"/>
    </row>
    <row r="9" spans="1:24" s="4" customFormat="1" ht="15" customHeight="1" x14ac:dyDescent="0.2">
      <c r="A9" s="16">
        <v>2007</v>
      </c>
      <c r="D9" s="9"/>
      <c r="E9" s="9"/>
      <c r="F9" s="9"/>
      <c r="G9" s="9"/>
      <c r="M9" s="16">
        <v>2007</v>
      </c>
      <c r="O9" s="9"/>
      <c r="P9" s="9"/>
      <c r="Q9" s="9"/>
      <c r="R9" s="9"/>
    </row>
    <row r="10" spans="1:24" s="4" customFormat="1" ht="15" customHeight="1" x14ac:dyDescent="0.2">
      <c r="A10" s="17" t="s">
        <v>25</v>
      </c>
      <c r="B10" s="18">
        <v>100</v>
      </c>
      <c r="C10" s="19">
        <v>0.97</v>
      </c>
      <c r="D10" s="20">
        <v>1.5</v>
      </c>
      <c r="E10" s="20">
        <v>1.82</v>
      </c>
      <c r="F10" s="20">
        <v>2.08</v>
      </c>
      <c r="G10" s="20">
        <v>2.35</v>
      </c>
      <c r="H10" s="20">
        <v>2.6</v>
      </c>
      <c r="I10" s="20">
        <v>2.86</v>
      </c>
      <c r="J10" s="20">
        <v>3.13</v>
      </c>
      <c r="K10" s="20">
        <v>3.42</v>
      </c>
      <c r="L10" s="20">
        <v>3.69</v>
      </c>
      <c r="M10" s="17" t="s">
        <v>25</v>
      </c>
      <c r="N10" s="19">
        <v>4.01</v>
      </c>
      <c r="O10" s="20">
        <v>4.33</v>
      </c>
      <c r="P10" s="20">
        <v>4.71</v>
      </c>
      <c r="Q10" s="20">
        <v>5.16</v>
      </c>
      <c r="R10" s="20">
        <v>5.67</v>
      </c>
      <c r="S10" s="20">
        <v>6.26</v>
      </c>
      <c r="T10" s="20">
        <v>7.07</v>
      </c>
      <c r="U10" s="20">
        <v>8.2899999999999991</v>
      </c>
      <c r="V10" s="20">
        <v>10.27</v>
      </c>
      <c r="W10" s="20">
        <v>19.84</v>
      </c>
      <c r="X10" s="2"/>
    </row>
    <row r="11" spans="1:24" s="4" customFormat="1" ht="15" customHeight="1" x14ac:dyDescent="0.2">
      <c r="A11" s="17" t="s">
        <v>30</v>
      </c>
      <c r="B11" s="22">
        <v>18826.57</v>
      </c>
      <c r="C11" s="22">
        <v>3640.1</v>
      </c>
      <c r="D11" s="23">
        <v>5652.03</v>
      </c>
      <c r="E11" s="23">
        <v>6864.82</v>
      </c>
      <c r="F11" s="23">
        <v>7853.81</v>
      </c>
      <c r="G11" s="23">
        <v>8829.58</v>
      </c>
      <c r="H11" s="23">
        <v>9793.14</v>
      </c>
      <c r="I11" s="23">
        <v>10773.04</v>
      </c>
      <c r="J11" s="23">
        <v>11780.73</v>
      </c>
      <c r="K11" s="23">
        <v>12840.13</v>
      </c>
      <c r="L11" s="23">
        <v>13906.05</v>
      </c>
      <c r="M11" s="17" t="s">
        <v>30</v>
      </c>
      <c r="N11" s="22">
        <v>15074.73</v>
      </c>
      <c r="O11" s="23">
        <v>16321.4</v>
      </c>
      <c r="P11" s="23">
        <v>17723.66</v>
      </c>
      <c r="Q11" s="23">
        <v>19379</v>
      </c>
      <c r="R11" s="23">
        <v>21350.18</v>
      </c>
      <c r="S11" s="23">
        <v>23610.03</v>
      </c>
      <c r="T11" s="23">
        <v>26652.080000000002</v>
      </c>
      <c r="U11" s="23">
        <v>31146.22</v>
      </c>
      <c r="V11" s="23">
        <v>38573.769999999997</v>
      </c>
      <c r="W11" s="23">
        <v>74809.25</v>
      </c>
      <c r="X11" s="2"/>
    </row>
    <row r="12" spans="1:24" s="4" customFormat="1" ht="15" customHeight="1" x14ac:dyDescent="0.2">
      <c r="A12" s="17" t="s">
        <v>31</v>
      </c>
      <c r="B12" s="22">
        <v>14492.52</v>
      </c>
      <c r="C12" s="22">
        <v>3869.05</v>
      </c>
      <c r="D12" s="23">
        <v>5696.76</v>
      </c>
      <c r="E12" s="23">
        <v>6874.54</v>
      </c>
      <c r="F12" s="23">
        <v>7861.38</v>
      </c>
      <c r="G12" s="23">
        <v>8827.7900000000009</v>
      </c>
      <c r="H12" s="23">
        <v>9797.18</v>
      </c>
      <c r="I12" s="23">
        <v>10762.86</v>
      </c>
      <c r="J12" s="23">
        <v>11764.13</v>
      </c>
      <c r="K12" s="23">
        <v>12856.07</v>
      </c>
      <c r="L12" s="23">
        <v>13911.95</v>
      </c>
      <c r="M12" s="17" t="s">
        <v>31</v>
      </c>
      <c r="N12" s="22">
        <v>15079.78</v>
      </c>
      <c r="O12" s="23">
        <v>16267.02</v>
      </c>
      <c r="P12" s="23">
        <v>17722.41</v>
      </c>
      <c r="Q12" s="23">
        <v>19374.68</v>
      </c>
      <c r="R12" s="23">
        <v>21333.7</v>
      </c>
      <c r="S12" s="23">
        <v>23561.58</v>
      </c>
      <c r="T12" s="23">
        <v>26606.99</v>
      </c>
      <c r="U12" s="23">
        <v>30997.29</v>
      </c>
      <c r="V12" s="23">
        <v>37969.26</v>
      </c>
      <c r="W12" s="23">
        <v>61772.62</v>
      </c>
      <c r="X12" s="2"/>
    </row>
    <row r="13" spans="1:24" s="4" customFormat="1" ht="15" customHeight="1" x14ac:dyDescent="0.2">
      <c r="A13" s="16">
        <v>2008</v>
      </c>
      <c r="D13" s="9"/>
      <c r="E13" s="9"/>
      <c r="F13" s="9"/>
      <c r="G13" s="9"/>
      <c r="M13" s="16">
        <v>2008</v>
      </c>
      <c r="O13" s="9"/>
      <c r="P13" s="9"/>
      <c r="Q13" s="9"/>
      <c r="R13" s="9"/>
    </row>
    <row r="14" spans="1:24" s="4" customFormat="1" ht="15" customHeight="1" x14ac:dyDescent="0.2">
      <c r="A14" s="17" t="s">
        <v>25</v>
      </c>
      <c r="B14" s="18">
        <v>100</v>
      </c>
      <c r="C14" s="19">
        <v>0.99</v>
      </c>
      <c r="D14" s="20">
        <v>1.5</v>
      </c>
      <c r="E14" s="20">
        <v>1.81</v>
      </c>
      <c r="F14" s="20">
        <v>2.09</v>
      </c>
      <c r="G14" s="20">
        <v>2.34</v>
      </c>
      <c r="H14" s="20">
        <v>2.58</v>
      </c>
      <c r="I14" s="20">
        <v>2.84</v>
      </c>
      <c r="J14" s="20">
        <v>3.11</v>
      </c>
      <c r="K14" s="20">
        <v>3.39</v>
      </c>
      <c r="L14" s="20">
        <v>3.69</v>
      </c>
      <c r="M14" s="17" t="s">
        <v>25</v>
      </c>
      <c r="N14" s="19">
        <v>3.98</v>
      </c>
      <c r="O14" s="20">
        <v>4.34</v>
      </c>
      <c r="P14" s="20">
        <v>4.74</v>
      </c>
      <c r="Q14" s="20">
        <v>5.17</v>
      </c>
      <c r="R14" s="20">
        <v>5.71</v>
      </c>
      <c r="S14" s="20">
        <v>6.39</v>
      </c>
      <c r="T14" s="20">
        <v>7.21</v>
      </c>
      <c r="U14" s="20">
        <v>8.49</v>
      </c>
      <c r="V14" s="20">
        <v>10.42</v>
      </c>
      <c r="W14" s="20">
        <v>19.22</v>
      </c>
      <c r="X14" s="2"/>
    </row>
    <row r="15" spans="1:24" s="4" customFormat="1" ht="15" customHeight="1" x14ac:dyDescent="0.2">
      <c r="A15" s="17" t="s">
        <v>30</v>
      </c>
      <c r="B15" s="22">
        <v>19327.740000000002</v>
      </c>
      <c r="C15" s="22">
        <v>3836.41</v>
      </c>
      <c r="D15" s="23">
        <v>5783.86</v>
      </c>
      <c r="E15" s="23">
        <v>7018.21</v>
      </c>
      <c r="F15" s="23">
        <v>8060.8</v>
      </c>
      <c r="G15" s="23">
        <v>9026.68</v>
      </c>
      <c r="H15" s="23">
        <v>9983.9</v>
      </c>
      <c r="I15" s="23">
        <v>10979.92</v>
      </c>
      <c r="J15" s="23">
        <v>12001.88</v>
      </c>
      <c r="K15" s="23">
        <v>13098.36</v>
      </c>
      <c r="L15" s="23">
        <v>14253.56</v>
      </c>
      <c r="M15" s="17" t="s">
        <v>30</v>
      </c>
      <c r="N15" s="22">
        <v>15414.96</v>
      </c>
      <c r="O15" s="23">
        <v>16773.32</v>
      </c>
      <c r="P15" s="23">
        <v>18298.93</v>
      </c>
      <c r="Q15" s="23">
        <v>20021.25</v>
      </c>
      <c r="R15" s="23">
        <v>22080.68</v>
      </c>
      <c r="S15" s="23">
        <v>24616.23</v>
      </c>
      <c r="T15" s="23">
        <v>27923.53</v>
      </c>
      <c r="U15" s="23">
        <v>32826.720000000001</v>
      </c>
      <c r="V15" s="23">
        <v>40251.82</v>
      </c>
      <c r="W15" s="23">
        <v>74334.66</v>
      </c>
      <c r="X15" s="2"/>
    </row>
    <row r="16" spans="1:24" s="4" customFormat="1" ht="15" customHeight="1" x14ac:dyDescent="0.2">
      <c r="A16" s="17" t="s">
        <v>31</v>
      </c>
      <c r="B16" s="22">
        <v>14810</v>
      </c>
      <c r="C16" s="22">
        <v>4035</v>
      </c>
      <c r="D16" s="23">
        <v>5808.93</v>
      </c>
      <c r="E16" s="23">
        <v>7040.1</v>
      </c>
      <c r="F16" s="23">
        <v>8052.21</v>
      </c>
      <c r="G16" s="23">
        <v>9002.02</v>
      </c>
      <c r="H16" s="23">
        <v>9987.9699999999993</v>
      </c>
      <c r="I16" s="23">
        <v>10980.48</v>
      </c>
      <c r="J16" s="23">
        <v>12000</v>
      </c>
      <c r="K16" s="23">
        <v>13121.69</v>
      </c>
      <c r="L16" s="23">
        <v>14250</v>
      </c>
      <c r="M16" s="17" t="s">
        <v>31</v>
      </c>
      <c r="N16" s="22">
        <v>15386.03</v>
      </c>
      <c r="O16" s="23">
        <v>16780.34</v>
      </c>
      <c r="P16" s="23">
        <v>18312.189999999999</v>
      </c>
      <c r="Q16" s="23">
        <v>20034.080000000002</v>
      </c>
      <c r="R16" s="23">
        <v>22062.83</v>
      </c>
      <c r="S16" s="23">
        <v>24579.99</v>
      </c>
      <c r="T16" s="23">
        <v>27857.54</v>
      </c>
      <c r="U16" s="23">
        <v>32761.19</v>
      </c>
      <c r="V16" s="23">
        <v>39820</v>
      </c>
      <c r="W16" s="23">
        <v>59950.57</v>
      </c>
      <c r="X16" s="2"/>
    </row>
    <row r="17" spans="1:24" s="4" customFormat="1" ht="15" customHeight="1" x14ac:dyDescent="0.2">
      <c r="A17" s="16">
        <v>2009</v>
      </c>
      <c r="D17" s="9"/>
      <c r="E17" s="9"/>
      <c r="F17" s="9"/>
      <c r="G17" s="9"/>
      <c r="M17" s="16">
        <v>2009</v>
      </c>
      <c r="O17" s="9"/>
      <c r="P17" s="9"/>
      <c r="Q17" s="9"/>
      <c r="R17" s="9"/>
    </row>
    <row r="18" spans="1:24" s="4" customFormat="1" ht="15" customHeight="1" x14ac:dyDescent="0.2">
      <c r="A18" s="17" t="s">
        <v>25</v>
      </c>
      <c r="B18" s="18">
        <v>100</v>
      </c>
      <c r="C18" s="19">
        <v>0.9</v>
      </c>
      <c r="D18" s="20">
        <v>1.43</v>
      </c>
      <c r="E18" s="20">
        <v>1.78</v>
      </c>
      <c r="F18" s="20">
        <v>2.06</v>
      </c>
      <c r="G18" s="20">
        <v>2.31</v>
      </c>
      <c r="H18" s="20">
        <v>2.56</v>
      </c>
      <c r="I18" s="20">
        <v>2.79</v>
      </c>
      <c r="J18" s="20">
        <v>3.06</v>
      </c>
      <c r="K18" s="20">
        <v>3.34</v>
      </c>
      <c r="L18" s="20">
        <v>3.65</v>
      </c>
      <c r="M18" s="17" t="s">
        <v>25</v>
      </c>
      <c r="N18" s="19">
        <v>3.96</v>
      </c>
      <c r="O18" s="20">
        <v>4.32</v>
      </c>
      <c r="P18" s="20">
        <v>4.71</v>
      </c>
      <c r="Q18" s="20">
        <v>5.16</v>
      </c>
      <c r="R18" s="20">
        <v>5.66</v>
      </c>
      <c r="S18" s="20">
        <v>6.32</v>
      </c>
      <c r="T18" s="20">
        <v>7.15</v>
      </c>
      <c r="U18" s="20">
        <v>8.4</v>
      </c>
      <c r="V18" s="20">
        <v>10.42</v>
      </c>
      <c r="W18" s="20">
        <v>20.03</v>
      </c>
      <c r="X18" s="2"/>
    </row>
    <row r="19" spans="1:24" s="4" customFormat="1" ht="15" customHeight="1" x14ac:dyDescent="0.2">
      <c r="A19" s="17" t="s">
        <v>30</v>
      </c>
      <c r="B19" s="22">
        <v>21293.07</v>
      </c>
      <c r="C19" s="22">
        <v>3842.92</v>
      </c>
      <c r="D19" s="23">
        <v>6098.47</v>
      </c>
      <c r="E19" s="23">
        <v>7580.18</v>
      </c>
      <c r="F19" s="23">
        <v>8786.68</v>
      </c>
      <c r="G19" s="23">
        <v>9823.5400000000009</v>
      </c>
      <c r="H19" s="23">
        <v>10877.97</v>
      </c>
      <c r="I19" s="23">
        <v>11890.42</v>
      </c>
      <c r="J19" s="23">
        <v>13032.43</v>
      </c>
      <c r="K19" s="23">
        <v>14213.25</v>
      </c>
      <c r="L19" s="23">
        <v>15521.91</v>
      </c>
      <c r="M19" s="17" t="s">
        <v>30</v>
      </c>
      <c r="N19" s="22">
        <v>16896.32</v>
      </c>
      <c r="O19" s="23">
        <v>18371.96</v>
      </c>
      <c r="P19" s="23">
        <v>20052.28</v>
      </c>
      <c r="Q19" s="23">
        <v>21986.53</v>
      </c>
      <c r="R19" s="23">
        <v>24119.63</v>
      </c>
      <c r="S19" s="23">
        <v>26864.99</v>
      </c>
      <c r="T19" s="23">
        <v>30484.59</v>
      </c>
      <c r="U19" s="23">
        <v>35740.85</v>
      </c>
      <c r="V19" s="23">
        <v>44380.06</v>
      </c>
      <c r="W19" s="23">
        <v>85296.62</v>
      </c>
      <c r="X19" s="2"/>
    </row>
    <row r="20" spans="1:24" s="4" customFormat="1" ht="15" customHeight="1" x14ac:dyDescent="0.2">
      <c r="A20" s="17" t="s">
        <v>31</v>
      </c>
      <c r="B20" s="22">
        <v>16200</v>
      </c>
      <c r="C20" s="22">
        <v>4057.89</v>
      </c>
      <c r="D20" s="23">
        <v>6090</v>
      </c>
      <c r="E20" s="23">
        <v>7606.36</v>
      </c>
      <c r="F20" s="23">
        <v>8802.36</v>
      </c>
      <c r="G20" s="23">
        <v>9826.33</v>
      </c>
      <c r="H20" s="23">
        <v>10867.37</v>
      </c>
      <c r="I20" s="23">
        <v>11895.98</v>
      </c>
      <c r="J20" s="23">
        <v>13016.81</v>
      </c>
      <c r="K20" s="23">
        <v>14226.94</v>
      </c>
      <c r="L20" s="23">
        <v>15499.65</v>
      </c>
      <c r="M20" s="17" t="s">
        <v>31</v>
      </c>
      <c r="N20" s="22">
        <v>16884</v>
      </c>
      <c r="O20" s="23">
        <v>18354.27</v>
      </c>
      <c r="P20" s="23">
        <v>20057.13</v>
      </c>
      <c r="Q20" s="23">
        <v>21963.52</v>
      </c>
      <c r="R20" s="23">
        <v>24021.81</v>
      </c>
      <c r="S20" s="23">
        <v>26857.68</v>
      </c>
      <c r="T20" s="23">
        <v>30408.880000000001</v>
      </c>
      <c r="U20" s="23">
        <v>35730</v>
      </c>
      <c r="V20" s="23">
        <v>43810.84</v>
      </c>
      <c r="W20" s="23">
        <v>68380.78</v>
      </c>
      <c r="X20" s="2"/>
    </row>
    <row r="21" spans="1:24" s="4" customFormat="1" ht="15" customHeight="1" x14ac:dyDescent="0.2">
      <c r="A21" s="16">
        <v>2010</v>
      </c>
      <c r="D21" s="9"/>
      <c r="E21" s="9"/>
      <c r="F21" s="9"/>
      <c r="G21" s="9"/>
      <c r="M21" s="16">
        <v>2010</v>
      </c>
      <c r="O21" s="9"/>
      <c r="P21" s="9"/>
      <c r="Q21" s="9"/>
      <c r="R21" s="9"/>
    </row>
    <row r="22" spans="1:24" s="4" customFormat="1" ht="15" customHeight="1" x14ac:dyDescent="0.2">
      <c r="A22" s="17" t="s">
        <v>25</v>
      </c>
      <c r="B22" s="18">
        <v>100</v>
      </c>
      <c r="C22" s="19">
        <v>1</v>
      </c>
      <c r="D22" s="20">
        <v>1.52</v>
      </c>
      <c r="E22" s="20">
        <v>1.85</v>
      </c>
      <c r="F22" s="20">
        <v>2.13</v>
      </c>
      <c r="G22" s="20">
        <v>2.4</v>
      </c>
      <c r="H22" s="20">
        <v>2.64</v>
      </c>
      <c r="I22" s="20">
        <v>2.89</v>
      </c>
      <c r="J22" s="20">
        <v>3.16</v>
      </c>
      <c r="K22" s="20">
        <v>3.44</v>
      </c>
      <c r="L22" s="20">
        <v>3.74</v>
      </c>
      <c r="M22" s="17" t="s">
        <v>25</v>
      </c>
      <c r="N22" s="19">
        <v>4.05</v>
      </c>
      <c r="O22" s="20">
        <v>4.3899999999999997</v>
      </c>
      <c r="P22" s="20">
        <v>4.75</v>
      </c>
      <c r="Q22" s="20">
        <v>5.16</v>
      </c>
      <c r="R22" s="20">
        <v>5.67</v>
      </c>
      <c r="S22" s="20">
        <v>6.32</v>
      </c>
      <c r="T22" s="20">
        <v>7.1</v>
      </c>
      <c r="U22" s="20">
        <v>8.24</v>
      </c>
      <c r="V22" s="20">
        <v>10.29</v>
      </c>
      <c r="W22" s="20">
        <v>19.25</v>
      </c>
      <c r="X22" s="2"/>
    </row>
    <row r="23" spans="1:24" s="4" customFormat="1" ht="15" customHeight="1" x14ac:dyDescent="0.2">
      <c r="A23" s="17" t="s">
        <v>30</v>
      </c>
      <c r="B23" s="22">
        <v>22062.68</v>
      </c>
      <c r="C23" s="22">
        <v>4420.17</v>
      </c>
      <c r="D23" s="23">
        <v>6683.64</v>
      </c>
      <c r="E23" s="23">
        <v>8169.62</v>
      </c>
      <c r="F23" s="23">
        <v>9421.99</v>
      </c>
      <c r="G23" s="23">
        <v>10572.71</v>
      </c>
      <c r="H23" s="23">
        <v>11666.01</v>
      </c>
      <c r="I23" s="23">
        <v>12755.8</v>
      </c>
      <c r="J23" s="23">
        <v>13943.72</v>
      </c>
      <c r="K23" s="23">
        <v>15172.9</v>
      </c>
      <c r="L23" s="23">
        <v>16493.95</v>
      </c>
      <c r="M23" s="17" t="s">
        <v>30</v>
      </c>
      <c r="N23" s="22">
        <v>17898.16</v>
      </c>
      <c r="O23" s="23">
        <v>19361.259999999998</v>
      </c>
      <c r="P23" s="23">
        <v>20975.16</v>
      </c>
      <c r="Q23" s="23">
        <v>22805.59</v>
      </c>
      <c r="R23" s="23">
        <v>25014.91</v>
      </c>
      <c r="S23" s="23">
        <v>27859.61</v>
      </c>
      <c r="T23" s="23">
        <v>31336.53</v>
      </c>
      <c r="U23" s="23">
        <v>36314.1</v>
      </c>
      <c r="V23" s="23">
        <v>45411.9</v>
      </c>
      <c r="W23" s="23">
        <v>85007.89</v>
      </c>
      <c r="X23" s="2"/>
    </row>
    <row r="24" spans="1:24" s="4" customFormat="1" ht="15" customHeight="1" x14ac:dyDescent="0.2">
      <c r="A24" s="17" t="s">
        <v>31</v>
      </c>
      <c r="B24" s="22">
        <v>17190</v>
      </c>
      <c r="C24" s="22">
        <v>4680.58</v>
      </c>
      <c r="D24" s="23">
        <v>6706.55</v>
      </c>
      <c r="E24" s="23">
        <v>8179.99</v>
      </c>
      <c r="F24" s="23">
        <v>9438</v>
      </c>
      <c r="G24" s="23">
        <v>10577.18</v>
      </c>
      <c r="H24" s="23">
        <v>11676.93</v>
      </c>
      <c r="I24" s="23">
        <v>12748.07</v>
      </c>
      <c r="J24" s="23">
        <v>13955</v>
      </c>
      <c r="K24" s="23">
        <v>15200</v>
      </c>
      <c r="L24" s="23">
        <v>16497.84</v>
      </c>
      <c r="M24" s="17" t="s">
        <v>31</v>
      </c>
      <c r="N24" s="22">
        <v>17892.38</v>
      </c>
      <c r="O24" s="23">
        <v>19376</v>
      </c>
      <c r="P24" s="23">
        <v>21007.82</v>
      </c>
      <c r="Q24" s="23">
        <v>22813.15</v>
      </c>
      <c r="R24" s="23">
        <v>24975.34</v>
      </c>
      <c r="S24" s="23">
        <v>27876.38</v>
      </c>
      <c r="T24" s="23">
        <v>31297.67</v>
      </c>
      <c r="U24" s="23">
        <v>36045.769999999997</v>
      </c>
      <c r="V24" s="23">
        <v>45240.38</v>
      </c>
      <c r="W24" s="23">
        <v>70809.289999999994</v>
      </c>
      <c r="X24" s="2"/>
    </row>
    <row r="25" spans="1:24" s="4" customFormat="1" ht="15" customHeight="1" x14ac:dyDescent="0.2">
      <c r="A25" s="16">
        <v>2011</v>
      </c>
      <c r="D25" s="9"/>
      <c r="E25" s="9"/>
      <c r="F25" s="9"/>
      <c r="G25" s="9"/>
      <c r="M25" s="16">
        <v>2011</v>
      </c>
      <c r="O25" s="9"/>
      <c r="P25" s="9"/>
      <c r="Q25" s="9"/>
      <c r="R25" s="9"/>
    </row>
    <row r="26" spans="1:24" s="4" customFormat="1" ht="15" customHeight="1" x14ac:dyDescent="0.2">
      <c r="A26" s="17" t="s">
        <v>25</v>
      </c>
      <c r="B26" s="18">
        <v>100</v>
      </c>
      <c r="C26" s="19">
        <v>0.97</v>
      </c>
      <c r="D26" s="20">
        <v>1.52</v>
      </c>
      <c r="E26" s="20">
        <v>1.86</v>
      </c>
      <c r="F26" s="20">
        <v>2.13</v>
      </c>
      <c r="G26" s="20">
        <v>2.38</v>
      </c>
      <c r="H26" s="20">
        <v>2.61</v>
      </c>
      <c r="I26" s="20">
        <v>2.87</v>
      </c>
      <c r="J26" s="20">
        <v>3.11</v>
      </c>
      <c r="K26" s="20">
        <v>3.39</v>
      </c>
      <c r="L26" s="20">
        <v>3.69</v>
      </c>
      <c r="M26" s="17" t="s">
        <v>25</v>
      </c>
      <c r="N26" s="19">
        <v>4.01</v>
      </c>
      <c r="O26" s="20">
        <v>4.3600000000000003</v>
      </c>
      <c r="P26" s="20">
        <v>4.7300000000000004</v>
      </c>
      <c r="Q26" s="20">
        <v>5.18</v>
      </c>
      <c r="R26" s="20">
        <v>5.71</v>
      </c>
      <c r="S26" s="20">
        <v>6.32</v>
      </c>
      <c r="T26" s="20">
        <v>7.1</v>
      </c>
      <c r="U26" s="20">
        <v>8.2799999999999994</v>
      </c>
      <c r="V26" s="20">
        <v>10.37</v>
      </c>
      <c r="W26" s="20">
        <v>19.420000000000002</v>
      </c>
      <c r="X26" s="2"/>
    </row>
    <row r="27" spans="1:24" s="4" customFormat="1" ht="15" customHeight="1" x14ac:dyDescent="0.2">
      <c r="A27" s="17" t="s">
        <v>30</v>
      </c>
      <c r="B27" s="22">
        <v>24343.439999999999</v>
      </c>
      <c r="C27" s="22">
        <v>4706.43</v>
      </c>
      <c r="D27" s="23">
        <v>7380.08</v>
      </c>
      <c r="E27" s="23">
        <v>9048.41</v>
      </c>
      <c r="F27" s="23">
        <v>10394.030000000001</v>
      </c>
      <c r="G27" s="23">
        <v>11591.22</v>
      </c>
      <c r="H27" s="23">
        <v>12679.24</v>
      </c>
      <c r="I27" s="23">
        <v>13953.69</v>
      </c>
      <c r="J27" s="23">
        <v>15162.19</v>
      </c>
      <c r="K27" s="23">
        <v>16502.04</v>
      </c>
      <c r="L27" s="23">
        <v>17971.080000000002</v>
      </c>
      <c r="M27" s="17" t="s">
        <v>30</v>
      </c>
      <c r="N27" s="22">
        <v>19564.689999999999</v>
      </c>
      <c r="O27" s="23">
        <v>21202.2</v>
      </c>
      <c r="P27" s="23">
        <v>23042.13</v>
      </c>
      <c r="Q27" s="23">
        <v>25216.92</v>
      </c>
      <c r="R27" s="23">
        <v>27796.01</v>
      </c>
      <c r="S27" s="23">
        <v>30745.919999999998</v>
      </c>
      <c r="T27" s="23">
        <v>34582.74</v>
      </c>
      <c r="U27" s="23">
        <v>40290.639999999999</v>
      </c>
      <c r="V27" s="23">
        <v>50479.44</v>
      </c>
      <c r="W27" s="23">
        <v>94587.78</v>
      </c>
      <c r="X27" s="2"/>
    </row>
    <row r="28" spans="1:24" s="4" customFormat="1" ht="15" customHeight="1" x14ac:dyDescent="0.2">
      <c r="A28" s="17" t="s">
        <v>31</v>
      </c>
      <c r="B28" s="22">
        <v>18749.18</v>
      </c>
      <c r="C28" s="22">
        <v>4990.3</v>
      </c>
      <c r="D28" s="23">
        <v>7395.45</v>
      </c>
      <c r="E28" s="23">
        <v>9069.2000000000007</v>
      </c>
      <c r="F28" s="23">
        <v>10379.709999999999</v>
      </c>
      <c r="G28" s="23">
        <v>11609.71</v>
      </c>
      <c r="H28" s="23">
        <v>12668.72</v>
      </c>
      <c r="I28" s="23">
        <v>13931.38</v>
      </c>
      <c r="J28" s="23">
        <v>15130.09</v>
      </c>
      <c r="K28" s="23">
        <v>16488.580000000002</v>
      </c>
      <c r="L28" s="23">
        <v>17981.86</v>
      </c>
      <c r="M28" s="17" t="s">
        <v>31</v>
      </c>
      <c r="N28" s="22">
        <v>19591.73</v>
      </c>
      <c r="O28" s="23">
        <v>21184.47</v>
      </c>
      <c r="P28" s="23">
        <v>23012.01</v>
      </c>
      <c r="Q28" s="23">
        <v>25164.84</v>
      </c>
      <c r="R28" s="23">
        <v>27775.75</v>
      </c>
      <c r="S28" s="23">
        <v>30758.46</v>
      </c>
      <c r="T28" s="23">
        <v>34541.879999999997</v>
      </c>
      <c r="U28" s="23">
        <v>39937.01</v>
      </c>
      <c r="V28" s="23">
        <v>49949.01</v>
      </c>
      <c r="W28" s="23">
        <v>76727.47</v>
      </c>
      <c r="X28" s="2"/>
    </row>
    <row r="29" spans="1:24" s="4" customFormat="1" ht="15" customHeight="1" x14ac:dyDescent="0.2">
      <c r="A29" s="16">
        <v>2012</v>
      </c>
      <c r="D29" s="9"/>
      <c r="E29" s="9"/>
      <c r="F29" s="9"/>
      <c r="G29" s="9"/>
      <c r="M29" s="16">
        <v>2012</v>
      </c>
      <c r="O29" s="9"/>
      <c r="P29" s="9"/>
      <c r="Q29" s="9"/>
      <c r="R29" s="9"/>
    </row>
    <row r="30" spans="1:24" s="4" customFormat="1" ht="15" customHeight="1" x14ac:dyDescent="0.2">
      <c r="A30" s="17" t="s">
        <v>25</v>
      </c>
      <c r="B30" s="18">
        <v>100</v>
      </c>
      <c r="C30" s="19">
        <v>0.93</v>
      </c>
      <c r="D30" s="20">
        <v>1.53</v>
      </c>
      <c r="E30" s="20">
        <v>1.86</v>
      </c>
      <c r="F30" s="20">
        <v>2.14</v>
      </c>
      <c r="G30" s="20">
        <v>2.37</v>
      </c>
      <c r="H30" s="20">
        <v>2.61</v>
      </c>
      <c r="I30" s="20">
        <v>2.86</v>
      </c>
      <c r="J30" s="20">
        <v>3.13</v>
      </c>
      <c r="K30" s="20">
        <v>3.42</v>
      </c>
      <c r="L30" s="20">
        <v>3.72</v>
      </c>
      <c r="M30" s="17" t="s">
        <v>25</v>
      </c>
      <c r="N30" s="19">
        <v>4.04</v>
      </c>
      <c r="O30" s="20">
        <v>4.4000000000000004</v>
      </c>
      <c r="P30" s="20">
        <v>4.78</v>
      </c>
      <c r="Q30" s="20">
        <v>5.2</v>
      </c>
      <c r="R30" s="20">
        <v>5.69</v>
      </c>
      <c r="S30" s="20">
        <v>6.31</v>
      </c>
      <c r="T30" s="20">
        <v>7.11</v>
      </c>
      <c r="U30" s="20">
        <v>8.34</v>
      </c>
      <c r="V30" s="20">
        <v>10.37</v>
      </c>
      <c r="W30" s="20">
        <v>19.190000000000001</v>
      </c>
      <c r="X30" s="2"/>
    </row>
    <row r="31" spans="1:24" s="4" customFormat="1" ht="15" customHeight="1" x14ac:dyDescent="0.2">
      <c r="A31" s="17" t="s">
        <v>30</v>
      </c>
      <c r="B31" s="22">
        <v>26576.62</v>
      </c>
      <c r="C31" s="22">
        <v>4942.2700000000004</v>
      </c>
      <c r="D31" s="23">
        <v>8143.96</v>
      </c>
      <c r="E31" s="23">
        <v>9906</v>
      </c>
      <c r="F31" s="23">
        <v>11344.92</v>
      </c>
      <c r="G31" s="23">
        <v>12611.22</v>
      </c>
      <c r="H31" s="23">
        <v>13868.14</v>
      </c>
      <c r="I31" s="23">
        <v>15190.38</v>
      </c>
      <c r="J31" s="23">
        <v>16670.12</v>
      </c>
      <c r="K31" s="23">
        <v>18179.349999999999</v>
      </c>
      <c r="L31" s="23">
        <v>19764</v>
      </c>
      <c r="M31" s="17" t="s">
        <v>30</v>
      </c>
      <c r="N31" s="22">
        <v>21492.13</v>
      </c>
      <c r="O31" s="23">
        <v>23392.65</v>
      </c>
      <c r="P31" s="23">
        <v>25387.61</v>
      </c>
      <c r="Q31" s="23">
        <v>27645.55</v>
      </c>
      <c r="R31" s="23">
        <v>30266.12</v>
      </c>
      <c r="S31" s="23">
        <v>33539.75</v>
      </c>
      <c r="T31" s="23">
        <v>37776.47</v>
      </c>
      <c r="U31" s="23">
        <v>44287.89</v>
      </c>
      <c r="V31" s="23">
        <v>55148.91</v>
      </c>
      <c r="W31" s="23">
        <v>101956.01</v>
      </c>
      <c r="X31" s="2"/>
    </row>
    <row r="32" spans="1:24" s="4" customFormat="1" ht="15" customHeight="1" x14ac:dyDescent="0.2">
      <c r="A32" s="17" t="s">
        <v>31</v>
      </c>
      <c r="B32" s="22">
        <v>20617.830000000002</v>
      </c>
      <c r="C32" s="22">
        <v>5130</v>
      </c>
      <c r="D32" s="23">
        <v>8228.0300000000007</v>
      </c>
      <c r="E32" s="23">
        <v>9905.16</v>
      </c>
      <c r="F32" s="23">
        <v>11325.71</v>
      </c>
      <c r="G32" s="23">
        <v>12584.95</v>
      </c>
      <c r="H32" s="23">
        <v>13862.11</v>
      </c>
      <c r="I32" s="23">
        <v>15169.46</v>
      </c>
      <c r="J32" s="23">
        <v>16679.240000000002</v>
      </c>
      <c r="K32" s="23">
        <v>18170.2</v>
      </c>
      <c r="L32" s="23">
        <v>19788.96</v>
      </c>
      <c r="M32" s="17" t="s">
        <v>31</v>
      </c>
      <c r="N32" s="22">
        <v>21448.14</v>
      </c>
      <c r="O32" s="23">
        <v>23417.19</v>
      </c>
      <c r="P32" s="23">
        <v>25401.25</v>
      </c>
      <c r="Q32" s="23">
        <v>27637.15</v>
      </c>
      <c r="R32" s="23">
        <v>30231.37</v>
      </c>
      <c r="S32" s="23">
        <v>33564.559999999998</v>
      </c>
      <c r="T32" s="23">
        <v>37546.089999999997</v>
      </c>
      <c r="U32" s="23">
        <v>44088.17</v>
      </c>
      <c r="V32" s="23">
        <v>54706.95</v>
      </c>
      <c r="W32" s="23">
        <v>83520.7</v>
      </c>
      <c r="X32" s="2"/>
    </row>
    <row r="33" spans="1:24" s="4" customFormat="1" ht="15" customHeight="1" x14ac:dyDescent="0.2">
      <c r="A33" s="16">
        <v>2013</v>
      </c>
      <c r="D33" s="9"/>
      <c r="E33" s="9"/>
      <c r="F33" s="9"/>
      <c r="G33" s="9"/>
      <c r="M33" s="16">
        <v>2013</v>
      </c>
      <c r="O33" s="9"/>
      <c r="P33" s="9"/>
      <c r="Q33" s="9"/>
      <c r="R33" s="9"/>
    </row>
    <row r="34" spans="1:24" s="4" customFormat="1" ht="15" customHeight="1" x14ac:dyDescent="0.2">
      <c r="A34" s="17" t="s">
        <v>25</v>
      </c>
      <c r="B34" s="18">
        <v>100</v>
      </c>
      <c r="C34" s="19">
        <v>0.97</v>
      </c>
      <c r="D34" s="20">
        <v>1.56</v>
      </c>
      <c r="E34" s="20">
        <v>1.89</v>
      </c>
      <c r="F34" s="20">
        <v>2.15</v>
      </c>
      <c r="G34" s="20">
        <v>2.38</v>
      </c>
      <c r="H34" s="20">
        <v>2.6</v>
      </c>
      <c r="I34" s="20">
        <v>2.84</v>
      </c>
      <c r="J34" s="20">
        <v>3.1</v>
      </c>
      <c r="K34" s="20">
        <v>3.4</v>
      </c>
      <c r="L34" s="20">
        <v>3.68</v>
      </c>
      <c r="M34" s="17" t="s">
        <v>25</v>
      </c>
      <c r="N34" s="19">
        <v>4.01</v>
      </c>
      <c r="O34" s="20">
        <v>4.3499999999999996</v>
      </c>
      <c r="P34" s="20">
        <v>4.7300000000000004</v>
      </c>
      <c r="Q34" s="20">
        <v>5.14</v>
      </c>
      <c r="R34" s="20">
        <v>5.65</v>
      </c>
      <c r="S34" s="20">
        <v>6.32</v>
      </c>
      <c r="T34" s="20">
        <v>7.16</v>
      </c>
      <c r="U34" s="20">
        <v>8.41</v>
      </c>
      <c r="V34" s="20">
        <v>10.53</v>
      </c>
      <c r="W34" s="20">
        <v>19.13</v>
      </c>
      <c r="X34" s="2"/>
    </row>
    <row r="35" spans="1:24" s="4" customFormat="1" ht="15" customHeight="1" x14ac:dyDescent="0.2">
      <c r="A35" s="17" t="s">
        <v>30</v>
      </c>
      <c r="B35" s="22">
        <v>29478.97</v>
      </c>
      <c r="C35" s="22">
        <v>5706.09</v>
      </c>
      <c r="D35" s="23">
        <v>9179.6</v>
      </c>
      <c r="E35" s="23">
        <v>11159.12</v>
      </c>
      <c r="F35" s="23">
        <v>12685.81</v>
      </c>
      <c r="G35" s="23">
        <v>14029.74</v>
      </c>
      <c r="H35" s="23">
        <v>15324.54</v>
      </c>
      <c r="I35" s="23">
        <v>16771.3</v>
      </c>
      <c r="J35" s="23">
        <v>18301.38</v>
      </c>
      <c r="K35" s="23">
        <v>19989.13</v>
      </c>
      <c r="L35" s="23">
        <v>21742.91</v>
      </c>
      <c r="M35" s="17" t="s">
        <v>30</v>
      </c>
      <c r="N35" s="22">
        <v>23618.53</v>
      </c>
      <c r="O35" s="23">
        <v>25658.37</v>
      </c>
      <c r="P35" s="23">
        <v>27843.53</v>
      </c>
      <c r="Q35" s="23">
        <v>30348.45</v>
      </c>
      <c r="R35" s="23">
        <v>33310.58</v>
      </c>
      <c r="S35" s="23">
        <v>37240.15</v>
      </c>
      <c r="T35" s="23">
        <v>42211.46</v>
      </c>
      <c r="U35" s="23">
        <v>49624.72</v>
      </c>
      <c r="V35" s="23">
        <v>62046.400000000001</v>
      </c>
      <c r="W35" s="23">
        <v>112788.26</v>
      </c>
      <c r="X35" s="2"/>
    </row>
    <row r="36" spans="1:24" s="4" customFormat="1" ht="15" customHeight="1" x14ac:dyDescent="0.2">
      <c r="A36" s="17" t="s">
        <v>31</v>
      </c>
      <c r="B36" s="22">
        <v>22650</v>
      </c>
      <c r="C36" s="22">
        <v>5917.43</v>
      </c>
      <c r="D36" s="23">
        <v>9249.73</v>
      </c>
      <c r="E36" s="23">
        <v>11165.41</v>
      </c>
      <c r="F36" s="23">
        <v>12692.13</v>
      </c>
      <c r="G36" s="23">
        <v>14015.86</v>
      </c>
      <c r="H36" s="23">
        <v>15311</v>
      </c>
      <c r="I36" s="23">
        <v>16764.080000000002</v>
      </c>
      <c r="J36" s="23">
        <v>18257.490000000002</v>
      </c>
      <c r="K36" s="23">
        <v>19960.830000000002</v>
      </c>
      <c r="L36" s="23">
        <v>21750</v>
      </c>
      <c r="M36" s="17" t="s">
        <v>31</v>
      </c>
      <c r="N36" s="22">
        <v>23628.36</v>
      </c>
      <c r="O36" s="23">
        <v>25664.01</v>
      </c>
      <c r="P36" s="23">
        <v>27804.34</v>
      </c>
      <c r="Q36" s="23">
        <v>30335.55</v>
      </c>
      <c r="R36" s="23">
        <v>33322.120000000003</v>
      </c>
      <c r="S36" s="23">
        <v>37186.68</v>
      </c>
      <c r="T36" s="23">
        <v>42137.27</v>
      </c>
      <c r="U36" s="23">
        <v>49395.41</v>
      </c>
      <c r="V36" s="23">
        <v>61691.32</v>
      </c>
      <c r="W36" s="23">
        <v>93195.44</v>
      </c>
      <c r="X36" s="2"/>
    </row>
    <row r="37" spans="1:24" s="4" customFormat="1" ht="15" customHeight="1" x14ac:dyDescent="0.2">
      <c r="A37" s="16">
        <v>2014</v>
      </c>
      <c r="D37" s="9"/>
      <c r="E37" s="9"/>
      <c r="F37" s="9"/>
      <c r="G37" s="9"/>
      <c r="M37" s="16">
        <v>2014</v>
      </c>
      <c r="O37" s="9"/>
      <c r="P37" s="9"/>
      <c r="Q37" s="9"/>
      <c r="R37" s="9"/>
    </row>
    <row r="38" spans="1:24" s="4" customFormat="1" ht="15" customHeight="1" x14ac:dyDescent="0.2">
      <c r="A38" s="17" t="s">
        <v>25</v>
      </c>
      <c r="B38" s="18">
        <v>100</v>
      </c>
      <c r="C38" s="19">
        <v>0.96</v>
      </c>
      <c r="D38" s="20">
        <v>1.52</v>
      </c>
      <c r="E38" s="20">
        <v>1.87</v>
      </c>
      <c r="F38" s="20">
        <v>2.14</v>
      </c>
      <c r="G38" s="20">
        <v>2.37</v>
      </c>
      <c r="H38" s="20">
        <v>2.62</v>
      </c>
      <c r="I38" s="20">
        <v>2.86</v>
      </c>
      <c r="J38" s="20">
        <v>3.13</v>
      </c>
      <c r="K38" s="20">
        <v>3.43</v>
      </c>
      <c r="L38" s="20">
        <v>3.74</v>
      </c>
      <c r="M38" s="17" t="s">
        <v>25</v>
      </c>
      <c r="N38" s="19">
        <v>4.05</v>
      </c>
      <c r="O38" s="20">
        <v>4.3899999999999997</v>
      </c>
      <c r="P38" s="20">
        <v>4.78</v>
      </c>
      <c r="Q38" s="20">
        <v>5.24</v>
      </c>
      <c r="R38" s="20">
        <v>5.78</v>
      </c>
      <c r="S38" s="20">
        <v>6.41</v>
      </c>
      <c r="T38" s="20">
        <v>7.27</v>
      </c>
      <c r="U38" s="20">
        <v>8.5500000000000007</v>
      </c>
      <c r="V38" s="20">
        <v>10.5</v>
      </c>
      <c r="W38" s="20">
        <v>18.38</v>
      </c>
      <c r="X38" s="2"/>
    </row>
    <row r="39" spans="1:24" s="4" customFormat="1" ht="15" customHeight="1" x14ac:dyDescent="0.2">
      <c r="A39" s="17" t="s">
        <v>30</v>
      </c>
      <c r="B39" s="22">
        <v>31999.88</v>
      </c>
      <c r="C39" s="22">
        <v>6150.55</v>
      </c>
      <c r="D39" s="23">
        <v>9725.43</v>
      </c>
      <c r="E39" s="23">
        <v>11944.64</v>
      </c>
      <c r="F39" s="23">
        <v>13681.96</v>
      </c>
      <c r="G39" s="23">
        <v>15201.58</v>
      </c>
      <c r="H39" s="23">
        <v>16732.400000000001</v>
      </c>
      <c r="I39" s="23">
        <v>18315.09</v>
      </c>
      <c r="J39" s="23">
        <v>20039.77</v>
      </c>
      <c r="K39" s="23">
        <v>21929.68</v>
      </c>
      <c r="L39" s="23">
        <v>23900.17</v>
      </c>
      <c r="M39" s="17" t="s">
        <v>30</v>
      </c>
      <c r="N39" s="22">
        <v>25964.73</v>
      </c>
      <c r="O39" s="23">
        <v>28091.919999999998</v>
      </c>
      <c r="P39" s="23">
        <v>30620.07</v>
      </c>
      <c r="Q39" s="23">
        <v>33555.26</v>
      </c>
      <c r="R39" s="23">
        <v>36949.42</v>
      </c>
      <c r="S39" s="23">
        <v>41066.980000000003</v>
      </c>
      <c r="T39" s="23">
        <v>46565.99</v>
      </c>
      <c r="U39" s="23">
        <v>54703.32</v>
      </c>
      <c r="V39" s="23">
        <v>67242.759999999995</v>
      </c>
      <c r="W39" s="23">
        <v>117618.23</v>
      </c>
      <c r="X39" s="2"/>
    </row>
    <row r="40" spans="1:24" s="4" customFormat="1" ht="15" customHeight="1" x14ac:dyDescent="0.2">
      <c r="A40" s="17" t="s">
        <v>31</v>
      </c>
      <c r="B40" s="22">
        <v>24917.65</v>
      </c>
      <c r="C40" s="22">
        <v>6300</v>
      </c>
      <c r="D40" s="23">
        <v>9800</v>
      </c>
      <c r="E40" s="23">
        <v>11955</v>
      </c>
      <c r="F40" s="23">
        <v>13700</v>
      </c>
      <c r="G40" s="23">
        <v>15188.37</v>
      </c>
      <c r="H40" s="23">
        <v>16739.48</v>
      </c>
      <c r="I40" s="23">
        <v>18290</v>
      </c>
      <c r="J40" s="23">
        <v>20051.419999999998</v>
      </c>
      <c r="K40" s="23">
        <v>21945.98</v>
      </c>
      <c r="L40" s="23">
        <v>23918.18</v>
      </c>
      <c r="M40" s="17" t="s">
        <v>31</v>
      </c>
      <c r="N40" s="22">
        <v>25980.09</v>
      </c>
      <c r="O40" s="23">
        <v>28054.39</v>
      </c>
      <c r="P40" s="23">
        <v>30595.7</v>
      </c>
      <c r="Q40" s="23">
        <v>33533.35</v>
      </c>
      <c r="R40" s="23">
        <v>36961.67</v>
      </c>
      <c r="S40" s="23">
        <v>41047.1</v>
      </c>
      <c r="T40" s="23">
        <v>46490.76</v>
      </c>
      <c r="U40" s="23">
        <v>54673.87</v>
      </c>
      <c r="V40" s="23">
        <v>66828.740000000005</v>
      </c>
      <c r="W40" s="23">
        <v>100733.95</v>
      </c>
      <c r="X40" s="2"/>
    </row>
    <row r="41" spans="1:24" s="4" customFormat="1" ht="15" customHeight="1" x14ac:dyDescent="0.2">
      <c r="A41" s="16">
        <v>2015</v>
      </c>
      <c r="D41" s="9"/>
      <c r="E41" s="9"/>
      <c r="F41" s="9"/>
      <c r="G41" s="9"/>
      <c r="M41" s="16">
        <v>2015</v>
      </c>
      <c r="O41" s="9"/>
      <c r="P41" s="9"/>
      <c r="Q41" s="9"/>
      <c r="R41" s="9"/>
    </row>
    <row r="42" spans="1:24" s="4" customFormat="1" ht="15" customHeight="1" x14ac:dyDescent="0.2">
      <c r="A42" s="17" t="s">
        <v>25</v>
      </c>
      <c r="B42" s="18">
        <v>100</v>
      </c>
      <c r="C42" s="19">
        <v>0.9</v>
      </c>
      <c r="D42" s="20">
        <v>1.48</v>
      </c>
      <c r="E42" s="20">
        <v>1.83</v>
      </c>
      <c r="F42" s="20">
        <v>2.08</v>
      </c>
      <c r="G42" s="20">
        <v>2.33</v>
      </c>
      <c r="H42" s="20">
        <v>2.58</v>
      </c>
      <c r="I42" s="20">
        <v>2.84</v>
      </c>
      <c r="J42" s="20">
        <v>3.11</v>
      </c>
      <c r="K42" s="20">
        <v>3.39</v>
      </c>
      <c r="L42" s="20">
        <v>3.71</v>
      </c>
      <c r="M42" s="17" t="s">
        <v>25</v>
      </c>
      <c r="N42" s="19">
        <v>4.04</v>
      </c>
      <c r="O42" s="20">
        <v>4.3899999999999997</v>
      </c>
      <c r="P42" s="20">
        <v>4.7699999999999996</v>
      </c>
      <c r="Q42" s="20">
        <v>5.22</v>
      </c>
      <c r="R42" s="20">
        <v>5.7</v>
      </c>
      <c r="S42" s="20">
        <v>6.34</v>
      </c>
      <c r="T42" s="20">
        <v>7.23</v>
      </c>
      <c r="U42" s="20">
        <v>8.5500000000000007</v>
      </c>
      <c r="V42" s="20">
        <v>10.6</v>
      </c>
      <c r="W42" s="20">
        <v>18.920000000000002</v>
      </c>
      <c r="X42" s="2"/>
    </row>
    <row r="43" spans="1:24" s="4" customFormat="1" ht="15" customHeight="1" x14ac:dyDescent="0.2">
      <c r="A43" s="17" t="s">
        <v>30</v>
      </c>
      <c r="B43" s="22">
        <v>36038.92</v>
      </c>
      <c r="C43" s="22">
        <v>6514.5</v>
      </c>
      <c r="D43" s="23">
        <v>10679.65</v>
      </c>
      <c r="E43" s="23">
        <v>13142.04</v>
      </c>
      <c r="F43" s="23">
        <v>15013.31</v>
      </c>
      <c r="G43" s="23">
        <v>16764.46</v>
      </c>
      <c r="H43" s="23">
        <v>18561.77</v>
      </c>
      <c r="I43" s="23">
        <v>20471.41</v>
      </c>
      <c r="J43" s="23">
        <v>22414.06</v>
      </c>
      <c r="K43" s="23">
        <v>24446.83</v>
      </c>
      <c r="L43" s="23">
        <v>26755.16</v>
      </c>
      <c r="M43" s="17" t="s">
        <v>30</v>
      </c>
      <c r="N43" s="22">
        <v>29144.86</v>
      </c>
      <c r="O43" s="23">
        <v>31632.39</v>
      </c>
      <c r="P43" s="23">
        <v>34380.49</v>
      </c>
      <c r="Q43" s="23">
        <v>37607.839999999997</v>
      </c>
      <c r="R43" s="23">
        <v>41103.33</v>
      </c>
      <c r="S43" s="23">
        <v>45672.13</v>
      </c>
      <c r="T43" s="23">
        <v>52101.05</v>
      </c>
      <c r="U43" s="23">
        <v>61595.8</v>
      </c>
      <c r="V43" s="23">
        <v>76471.97</v>
      </c>
      <c r="W43" s="23">
        <v>136249.32</v>
      </c>
      <c r="X43" s="2"/>
    </row>
    <row r="44" spans="1:24" s="4" customFormat="1" ht="15" customHeight="1" x14ac:dyDescent="0.2">
      <c r="A44" s="17" t="s">
        <v>31</v>
      </c>
      <c r="B44" s="22">
        <v>27905.56</v>
      </c>
      <c r="C44" s="22">
        <v>6745.04</v>
      </c>
      <c r="D44" s="23">
        <v>10700</v>
      </c>
      <c r="E44" s="23">
        <v>13200</v>
      </c>
      <c r="F44" s="23">
        <v>15000</v>
      </c>
      <c r="G44" s="23">
        <v>16775.96</v>
      </c>
      <c r="H44" s="23">
        <v>18525.439999999999</v>
      </c>
      <c r="I44" s="23">
        <v>20455.05</v>
      </c>
      <c r="J44" s="23">
        <v>22400</v>
      </c>
      <c r="K44" s="23">
        <v>24420.14</v>
      </c>
      <c r="L44" s="23">
        <v>26793.63</v>
      </c>
      <c r="M44" s="17" t="s">
        <v>31</v>
      </c>
      <c r="N44" s="22">
        <v>29153.51</v>
      </c>
      <c r="O44" s="23">
        <v>31610.6</v>
      </c>
      <c r="P44" s="23">
        <v>34364.68</v>
      </c>
      <c r="Q44" s="23">
        <v>37623.19</v>
      </c>
      <c r="R44" s="23">
        <v>41048.17</v>
      </c>
      <c r="S44" s="23">
        <v>45636.71</v>
      </c>
      <c r="T44" s="23">
        <v>51993.15</v>
      </c>
      <c r="U44" s="23">
        <v>61473.599999999999</v>
      </c>
      <c r="V44" s="23">
        <v>75578</v>
      </c>
      <c r="W44" s="23">
        <v>115524.49</v>
      </c>
      <c r="X44" s="2"/>
    </row>
    <row r="45" spans="1:24" s="4" customFormat="1" ht="15" customHeight="1" x14ac:dyDescent="0.2">
      <c r="A45" s="16">
        <v>2016</v>
      </c>
      <c r="D45" s="9"/>
      <c r="E45" s="9"/>
      <c r="F45" s="9"/>
      <c r="G45" s="9"/>
      <c r="M45" s="16">
        <v>2016</v>
      </c>
      <c r="O45" s="9"/>
      <c r="P45" s="9"/>
      <c r="Q45" s="9"/>
      <c r="R45" s="9"/>
    </row>
    <row r="46" spans="1:24" s="4" customFormat="1" ht="15" customHeight="1" x14ac:dyDescent="0.2">
      <c r="A46" s="17" t="s">
        <v>25</v>
      </c>
      <c r="B46" s="18">
        <v>100</v>
      </c>
      <c r="C46" s="19">
        <v>0.91</v>
      </c>
      <c r="D46" s="20">
        <v>1.49</v>
      </c>
      <c r="E46" s="20">
        <v>1.8</v>
      </c>
      <c r="F46" s="20">
        <v>2.0499999999999998</v>
      </c>
      <c r="G46" s="20">
        <v>2.29</v>
      </c>
      <c r="H46" s="20">
        <v>2.5299999999999998</v>
      </c>
      <c r="I46" s="20">
        <v>2.78</v>
      </c>
      <c r="J46" s="20">
        <v>3.04</v>
      </c>
      <c r="K46" s="20">
        <v>3.32</v>
      </c>
      <c r="L46" s="20">
        <v>3.63</v>
      </c>
      <c r="M46" s="17" t="s">
        <v>25</v>
      </c>
      <c r="N46" s="19">
        <v>3.95</v>
      </c>
      <c r="O46" s="20">
        <v>4.29</v>
      </c>
      <c r="P46" s="20">
        <v>4.67</v>
      </c>
      <c r="Q46" s="20">
        <v>5.1100000000000003</v>
      </c>
      <c r="R46" s="20">
        <v>5.61</v>
      </c>
      <c r="S46" s="20">
        <v>6.24</v>
      </c>
      <c r="T46" s="20">
        <v>7.12</v>
      </c>
      <c r="U46" s="20">
        <v>8.4</v>
      </c>
      <c r="V46" s="20">
        <v>10.44</v>
      </c>
      <c r="W46" s="20">
        <v>20.34</v>
      </c>
      <c r="X46" s="2"/>
    </row>
    <row r="47" spans="1:24" s="4" customFormat="1" ht="15" customHeight="1" x14ac:dyDescent="0.2">
      <c r="A47" s="17" t="s">
        <v>30</v>
      </c>
      <c r="B47" s="22">
        <v>41398.699999999997</v>
      </c>
      <c r="C47" s="22">
        <v>7570.17</v>
      </c>
      <c r="D47" s="23">
        <v>12375.98</v>
      </c>
      <c r="E47" s="23">
        <v>14940.25</v>
      </c>
      <c r="F47" s="23">
        <v>16942.72</v>
      </c>
      <c r="G47" s="23">
        <v>18933.73</v>
      </c>
      <c r="H47" s="23">
        <v>20913.03</v>
      </c>
      <c r="I47" s="23">
        <v>23026.39</v>
      </c>
      <c r="J47" s="23">
        <v>25185.16</v>
      </c>
      <c r="K47" s="23">
        <v>27513.73</v>
      </c>
      <c r="L47" s="23">
        <v>30034.99</v>
      </c>
      <c r="M47" s="17" t="s">
        <v>30</v>
      </c>
      <c r="N47" s="22">
        <v>32690.880000000001</v>
      </c>
      <c r="O47" s="23">
        <v>35548.339999999997</v>
      </c>
      <c r="P47" s="23">
        <v>38662.71</v>
      </c>
      <c r="Q47" s="23">
        <v>42263.98</v>
      </c>
      <c r="R47" s="23">
        <v>46452.1</v>
      </c>
      <c r="S47" s="23">
        <v>51656.52</v>
      </c>
      <c r="T47" s="23">
        <v>58892.33</v>
      </c>
      <c r="U47" s="23">
        <v>69527.839999999997</v>
      </c>
      <c r="V47" s="23">
        <v>86426.880000000005</v>
      </c>
      <c r="W47" s="23">
        <v>168441.94</v>
      </c>
      <c r="X47" s="2"/>
    </row>
    <row r="48" spans="1:24" s="4" customFormat="1" ht="15" customHeight="1" x14ac:dyDescent="0.2">
      <c r="A48" s="17" t="s">
        <v>31</v>
      </c>
      <c r="B48" s="22">
        <v>31329.71</v>
      </c>
      <c r="C48" s="22">
        <v>7897.05</v>
      </c>
      <c r="D48" s="23">
        <v>12400</v>
      </c>
      <c r="E48" s="23">
        <v>14969.9</v>
      </c>
      <c r="F48" s="23">
        <v>16934.48</v>
      </c>
      <c r="G48" s="23">
        <v>18952.330000000002</v>
      </c>
      <c r="H48" s="23">
        <v>20898</v>
      </c>
      <c r="I48" s="23">
        <v>23031.23</v>
      </c>
      <c r="J48" s="23">
        <v>25200</v>
      </c>
      <c r="K48" s="23">
        <v>27491.55</v>
      </c>
      <c r="L48" s="23">
        <v>30011.91</v>
      </c>
      <c r="M48" s="17" t="s">
        <v>31</v>
      </c>
      <c r="N48" s="22">
        <v>32670.1</v>
      </c>
      <c r="O48" s="23">
        <v>35543.879999999997</v>
      </c>
      <c r="P48" s="23">
        <v>38621.96</v>
      </c>
      <c r="Q48" s="23">
        <v>42295.26</v>
      </c>
      <c r="R48" s="23">
        <v>46460.65</v>
      </c>
      <c r="S48" s="23">
        <v>51439.57</v>
      </c>
      <c r="T48" s="23">
        <v>58744.78</v>
      </c>
      <c r="U48" s="23">
        <v>69227</v>
      </c>
      <c r="V48" s="23">
        <v>84788.34</v>
      </c>
      <c r="W48" s="23">
        <v>136000.67000000001</v>
      </c>
      <c r="X48" s="2"/>
    </row>
    <row r="49" spans="1:256" s="4" customFormat="1" ht="15" customHeight="1" x14ac:dyDescent="0.2">
      <c r="A49" s="16">
        <v>2017</v>
      </c>
      <c r="D49" s="9"/>
      <c r="E49" s="9"/>
      <c r="F49" s="9"/>
      <c r="G49" s="9"/>
      <c r="M49" s="16">
        <v>2017</v>
      </c>
      <c r="O49" s="9"/>
      <c r="P49" s="9"/>
      <c r="Q49" s="9"/>
      <c r="R49" s="9"/>
    </row>
    <row r="50" spans="1:256" s="4" customFormat="1" ht="15" customHeight="1" x14ac:dyDescent="0.2">
      <c r="A50" s="17" t="s">
        <v>25</v>
      </c>
      <c r="B50" s="18">
        <v>100</v>
      </c>
      <c r="C50" s="19">
        <v>0.92</v>
      </c>
      <c r="D50" s="20">
        <v>1.5</v>
      </c>
      <c r="E50" s="20">
        <v>1.82</v>
      </c>
      <c r="F50" s="19">
        <v>2.06</v>
      </c>
      <c r="G50" s="20">
        <v>2.29</v>
      </c>
      <c r="H50" s="20">
        <v>2.52</v>
      </c>
      <c r="I50" s="19">
        <v>2.76</v>
      </c>
      <c r="J50" s="20">
        <v>3.02</v>
      </c>
      <c r="K50" s="20">
        <v>3.3</v>
      </c>
      <c r="L50" s="19">
        <v>3.61</v>
      </c>
      <c r="M50" s="17" t="s">
        <v>25</v>
      </c>
      <c r="N50" s="19">
        <v>3.91</v>
      </c>
      <c r="O50" s="19">
        <v>4.26</v>
      </c>
      <c r="P50" s="19">
        <v>4.6100000000000003</v>
      </c>
      <c r="Q50" s="19">
        <v>5.04</v>
      </c>
      <c r="R50" s="19">
        <v>5.54</v>
      </c>
      <c r="S50" s="19">
        <v>6.19</v>
      </c>
      <c r="T50" s="19">
        <v>7.01</v>
      </c>
      <c r="U50" s="19">
        <v>8.1999999999999993</v>
      </c>
      <c r="V50" s="19">
        <v>10.130000000000001</v>
      </c>
      <c r="W50" s="19">
        <v>21.32</v>
      </c>
      <c r="X50" s="2"/>
    </row>
    <row r="51" spans="1:256" s="4" customFormat="1" ht="15" customHeight="1" x14ac:dyDescent="0.2">
      <c r="A51" s="17" t="s">
        <v>30</v>
      </c>
      <c r="B51" s="22">
        <v>46131.47</v>
      </c>
      <c r="C51" s="22">
        <v>8486.26</v>
      </c>
      <c r="D51" s="23">
        <v>13873.31</v>
      </c>
      <c r="E51" s="23">
        <v>16803.97</v>
      </c>
      <c r="F51" s="22">
        <v>18981.919999999998</v>
      </c>
      <c r="G51" s="23">
        <v>21134.28</v>
      </c>
      <c r="H51" s="23">
        <v>23240.33</v>
      </c>
      <c r="I51" s="22">
        <v>25438.21</v>
      </c>
      <c r="J51" s="23">
        <v>27834.720000000001</v>
      </c>
      <c r="K51" s="23">
        <v>30462.98</v>
      </c>
      <c r="L51" s="22">
        <v>33308.160000000003</v>
      </c>
      <c r="M51" s="17" t="s">
        <v>30</v>
      </c>
      <c r="N51" s="22">
        <v>36116.93</v>
      </c>
      <c r="O51" s="22">
        <v>39300.01</v>
      </c>
      <c r="P51" s="22">
        <v>42525.66</v>
      </c>
      <c r="Q51" s="22">
        <v>46463.91</v>
      </c>
      <c r="R51" s="22">
        <v>51153.26</v>
      </c>
      <c r="S51" s="22">
        <v>57055.01</v>
      </c>
      <c r="T51" s="22">
        <v>64706.83</v>
      </c>
      <c r="U51" s="22">
        <v>75643.899999999994</v>
      </c>
      <c r="V51" s="22">
        <v>93351.6</v>
      </c>
      <c r="W51" s="22">
        <v>196818.6</v>
      </c>
      <c r="X51" s="2"/>
    </row>
    <row r="52" spans="1:256" s="4" customFormat="1" ht="15" customHeight="1" x14ac:dyDescent="0.2">
      <c r="A52" s="17" t="s">
        <v>31</v>
      </c>
      <c r="B52" s="22">
        <v>34709.230000000003</v>
      </c>
      <c r="C52" s="22">
        <v>8792.17</v>
      </c>
      <c r="D52" s="23">
        <v>13917.41</v>
      </c>
      <c r="E52" s="23">
        <v>16814.39</v>
      </c>
      <c r="F52" s="22">
        <v>19000</v>
      </c>
      <c r="G52" s="23">
        <v>21148.31</v>
      </c>
      <c r="H52" s="23">
        <v>23249.4</v>
      </c>
      <c r="I52" s="22">
        <v>25428.26</v>
      </c>
      <c r="J52" s="23">
        <v>27824.17</v>
      </c>
      <c r="K52" s="23">
        <v>30400.26</v>
      </c>
      <c r="L52" s="22">
        <v>33300</v>
      </c>
      <c r="M52" s="17" t="s">
        <v>31</v>
      </c>
      <c r="N52" s="22">
        <v>36028.14</v>
      </c>
      <c r="O52" s="22">
        <v>39303.89</v>
      </c>
      <c r="P52" s="22">
        <v>42522.3</v>
      </c>
      <c r="Q52" s="22">
        <v>46448</v>
      </c>
      <c r="R52" s="22">
        <v>51085</v>
      </c>
      <c r="S52" s="22">
        <v>56962.06</v>
      </c>
      <c r="T52" s="22">
        <v>64567.5</v>
      </c>
      <c r="U52" s="22">
        <v>75406.5</v>
      </c>
      <c r="V52" s="22">
        <v>92709.59</v>
      </c>
      <c r="W52" s="22">
        <v>146549</v>
      </c>
      <c r="X52" s="2"/>
    </row>
    <row r="53" spans="1:256" s="4" customFormat="1" ht="15" customHeight="1" x14ac:dyDescent="0.2">
      <c r="A53" s="16">
        <v>2018</v>
      </c>
      <c r="D53" s="9"/>
      <c r="E53" s="9"/>
      <c r="F53" s="9"/>
      <c r="G53" s="9"/>
      <c r="M53" s="16">
        <v>2018</v>
      </c>
      <c r="O53" s="9"/>
      <c r="P53" s="9"/>
      <c r="Q53" s="9"/>
      <c r="R53" s="9"/>
    </row>
    <row r="54" spans="1:256" s="4" customFormat="1" ht="15" customHeight="1" x14ac:dyDescent="0.2">
      <c r="A54" s="17" t="s">
        <v>25</v>
      </c>
      <c r="B54" s="18">
        <v>100</v>
      </c>
      <c r="C54" s="19">
        <v>0.87</v>
      </c>
      <c r="D54" s="20">
        <v>1.46</v>
      </c>
      <c r="E54" s="20">
        <v>1.78</v>
      </c>
      <c r="F54" s="19">
        <v>2.0299999999999998</v>
      </c>
      <c r="G54" s="20">
        <v>2.2599999999999998</v>
      </c>
      <c r="H54" s="20">
        <v>2.4900000000000002</v>
      </c>
      <c r="I54" s="19">
        <v>2.75</v>
      </c>
      <c r="J54" s="20">
        <v>3.02</v>
      </c>
      <c r="K54" s="20">
        <v>3.31</v>
      </c>
      <c r="L54" s="19">
        <v>3.6</v>
      </c>
      <c r="M54" s="17" t="s">
        <v>25</v>
      </c>
      <c r="N54" s="19">
        <v>3.92</v>
      </c>
      <c r="O54" s="19">
        <v>4.25</v>
      </c>
      <c r="P54" s="19">
        <v>4.6399999999999997</v>
      </c>
      <c r="Q54" s="19">
        <v>5.0599999999999996</v>
      </c>
      <c r="R54" s="19">
        <v>5.59</v>
      </c>
      <c r="S54" s="19">
        <v>6.19</v>
      </c>
      <c r="T54" s="19">
        <v>6.99</v>
      </c>
      <c r="U54" s="19">
        <v>8.1300000000000008</v>
      </c>
      <c r="V54" s="19">
        <v>10.09</v>
      </c>
      <c r="W54" s="19">
        <v>21.54</v>
      </c>
      <c r="X54" s="2"/>
    </row>
    <row r="55" spans="1:256" s="4" customFormat="1" ht="15" customHeight="1" x14ac:dyDescent="0.2">
      <c r="A55" s="17" t="s">
        <v>30</v>
      </c>
      <c r="B55" s="22">
        <v>51373.54</v>
      </c>
      <c r="C55" s="22">
        <v>8896.2800000000007</v>
      </c>
      <c r="D55" s="23">
        <v>15023.99</v>
      </c>
      <c r="E55" s="23">
        <v>18293.28</v>
      </c>
      <c r="F55" s="22">
        <v>20838.18</v>
      </c>
      <c r="G55" s="23">
        <v>23262.29</v>
      </c>
      <c r="H55" s="23">
        <v>25603</v>
      </c>
      <c r="I55" s="22">
        <v>28298.44</v>
      </c>
      <c r="J55" s="23">
        <v>31006.28</v>
      </c>
      <c r="K55" s="23">
        <v>33999.69</v>
      </c>
      <c r="L55" s="22">
        <v>36959.93</v>
      </c>
      <c r="M55" s="17" t="s">
        <v>30</v>
      </c>
      <c r="N55" s="22">
        <v>40302.75</v>
      </c>
      <c r="O55" s="22">
        <v>43731.78</v>
      </c>
      <c r="P55" s="22">
        <v>47709.97</v>
      </c>
      <c r="Q55" s="22">
        <v>52036.81</v>
      </c>
      <c r="R55" s="22">
        <v>57406.65</v>
      </c>
      <c r="S55" s="22">
        <v>63658.32</v>
      </c>
      <c r="T55" s="22">
        <v>71883.64</v>
      </c>
      <c r="U55" s="22">
        <v>83516.850000000006</v>
      </c>
      <c r="V55" s="22">
        <v>103642.88</v>
      </c>
      <c r="W55" s="22">
        <v>221516.1</v>
      </c>
      <c r="X55" s="2"/>
    </row>
    <row r="56" spans="1:256" s="4" customFormat="1" ht="15" customHeight="1" x14ac:dyDescent="0.2">
      <c r="A56" s="17" t="s">
        <v>31</v>
      </c>
      <c r="B56" s="22">
        <v>38581.01</v>
      </c>
      <c r="C56" s="22">
        <v>9101.14</v>
      </c>
      <c r="D56" s="23">
        <v>15095.31</v>
      </c>
      <c r="E56" s="23">
        <v>18260.82</v>
      </c>
      <c r="F56" s="22">
        <v>20837.55</v>
      </c>
      <c r="G56" s="23">
        <v>23275.29</v>
      </c>
      <c r="H56" s="23">
        <v>25578.43</v>
      </c>
      <c r="I56" s="22">
        <v>28326.65</v>
      </c>
      <c r="J56" s="23">
        <v>30992.45</v>
      </c>
      <c r="K56" s="23">
        <v>33975.089999999997</v>
      </c>
      <c r="L56" s="22">
        <v>36999.51</v>
      </c>
      <c r="M56" s="17" t="s">
        <v>31</v>
      </c>
      <c r="N56" s="22">
        <v>40321.019999999997</v>
      </c>
      <c r="O56" s="22">
        <v>43772.53</v>
      </c>
      <c r="P56" s="22">
        <v>47732.63</v>
      </c>
      <c r="Q56" s="22">
        <v>51947.23</v>
      </c>
      <c r="R56" s="22">
        <v>57334.84</v>
      </c>
      <c r="S56" s="22">
        <v>63679.32</v>
      </c>
      <c r="T56" s="22">
        <v>71760</v>
      </c>
      <c r="U56" s="22">
        <v>83195.600000000006</v>
      </c>
      <c r="V56" s="22">
        <v>102567.47</v>
      </c>
      <c r="W56" s="22">
        <v>167627.17000000001</v>
      </c>
      <c r="X56" s="2"/>
    </row>
    <row r="57" spans="1:256" s="4" customFormat="1" ht="15" customHeight="1" x14ac:dyDescent="0.2">
      <c r="A57" s="16">
        <v>2019</v>
      </c>
      <c r="D57" s="9"/>
      <c r="E57" s="9"/>
      <c r="F57" s="9"/>
      <c r="G57" s="9"/>
      <c r="M57" s="16">
        <v>2019</v>
      </c>
      <c r="O57" s="9"/>
      <c r="P57" s="9"/>
      <c r="Q57" s="9"/>
      <c r="R57" s="9"/>
    </row>
    <row r="58" spans="1:256" s="4" customFormat="1" ht="15" customHeight="1" x14ac:dyDescent="0.2">
      <c r="A58" s="17" t="s">
        <v>25</v>
      </c>
      <c r="B58" s="18">
        <v>100</v>
      </c>
      <c r="C58" s="19">
        <v>0.88</v>
      </c>
      <c r="D58" s="20">
        <v>1.55</v>
      </c>
      <c r="E58" s="20">
        <v>1.89</v>
      </c>
      <c r="F58" s="19">
        <v>2.14</v>
      </c>
      <c r="G58" s="20">
        <v>2.38</v>
      </c>
      <c r="H58" s="20">
        <v>2.61</v>
      </c>
      <c r="I58" s="19">
        <v>2.86</v>
      </c>
      <c r="J58" s="20">
        <v>3.12</v>
      </c>
      <c r="K58" s="20">
        <v>3.4</v>
      </c>
      <c r="L58" s="19">
        <v>3.71</v>
      </c>
      <c r="M58" s="17" t="s">
        <v>25</v>
      </c>
      <c r="N58" s="19">
        <v>4.0199999999999996</v>
      </c>
      <c r="O58" s="19">
        <v>4.3600000000000003</v>
      </c>
      <c r="P58" s="19">
        <v>4.71</v>
      </c>
      <c r="Q58" s="19">
        <v>5.13</v>
      </c>
      <c r="R58" s="19">
        <v>5.61</v>
      </c>
      <c r="S58" s="19">
        <v>6.2</v>
      </c>
      <c r="T58" s="19">
        <v>6.95</v>
      </c>
      <c r="U58" s="19">
        <v>8.11</v>
      </c>
      <c r="V58" s="19">
        <v>9.92</v>
      </c>
      <c r="W58" s="19">
        <v>20.440000000000001</v>
      </c>
      <c r="X58" s="2"/>
    </row>
    <row r="59" spans="1:256" s="4" customFormat="1" ht="15" customHeight="1" x14ac:dyDescent="0.2">
      <c r="A59" s="17" t="s">
        <v>30</v>
      </c>
      <c r="B59" s="22">
        <v>59872.57</v>
      </c>
      <c r="C59" s="22">
        <v>10562.84</v>
      </c>
      <c r="D59" s="23">
        <v>18533.599999999999</v>
      </c>
      <c r="E59" s="23">
        <v>22672.85</v>
      </c>
      <c r="F59" s="22">
        <v>25650.799999999999</v>
      </c>
      <c r="G59" s="23">
        <v>28457.32</v>
      </c>
      <c r="H59" s="23">
        <v>31265.16</v>
      </c>
      <c r="I59" s="22">
        <v>34252.04</v>
      </c>
      <c r="J59" s="23">
        <v>37356.589999999997</v>
      </c>
      <c r="K59" s="23">
        <v>40779.410000000003</v>
      </c>
      <c r="L59" s="22">
        <v>44394.75</v>
      </c>
      <c r="M59" s="17" t="s">
        <v>30</v>
      </c>
      <c r="N59" s="22">
        <v>48115.54</v>
      </c>
      <c r="O59" s="22">
        <v>52155.98</v>
      </c>
      <c r="P59" s="22">
        <v>56483.35</v>
      </c>
      <c r="Q59" s="22">
        <v>61428.06</v>
      </c>
      <c r="R59" s="22">
        <v>67186.13</v>
      </c>
      <c r="S59" s="22">
        <v>74136.800000000003</v>
      </c>
      <c r="T59" s="22">
        <v>83346.289999999994</v>
      </c>
      <c r="U59" s="22">
        <v>97088.26</v>
      </c>
      <c r="V59" s="22">
        <v>118807.73</v>
      </c>
      <c r="W59" s="22">
        <v>244806.34</v>
      </c>
      <c r="X59" s="2"/>
    </row>
    <row r="60" spans="1:256" s="4" customFormat="1" ht="15" customHeight="1" x14ac:dyDescent="0.2">
      <c r="A60" s="17" t="s">
        <v>31</v>
      </c>
      <c r="B60" s="22">
        <v>46204.25</v>
      </c>
      <c r="C60" s="22">
        <v>10908.42</v>
      </c>
      <c r="D60" s="23">
        <v>18631.990000000002</v>
      </c>
      <c r="E60" s="23">
        <v>22684.59</v>
      </c>
      <c r="F60" s="22">
        <v>25650</v>
      </c>
      <c r="G60" s="23">
        <v>28458.34</v>
      </c>
      <c r="H60" s="23">
        <v>31237</v>
      </c>
      <c r="I60" s="22">
        <v>34237.019999999997</v>
      </c>
      <c r="J60" s="23">
        <v>37319</v>
      </c>
      <c r="K60" s="23">
        <v>40802.480000000003</v>
      </c>
      <c r="L60" s="22">
        <v>44379.25</v>
      </c>
      <c r="M60" s="17" t="s">
        <v>31</v>
      </c>
      <c r="N60" s="22">
        <v>48032</v>
      </c>
      <c r="O60" s="22">
        <v>52150</v>
      </c>
      <c r="P60" s="22">
        <v>56406</v>
      </c>
      <c r="Q60" s="22">
        <v>61373.62</v>
      </c>
      <c r="R60" s="22">
        <v>67090.52</v>
      </c>
      <c r="S60" s="22">
        <v>74052</v>
      </c>
      <c r="T60" s="22">
        <v>83198.34</v>
      </c>
      <c r="U60" s="22">
        <v>96745.47</v>
      </c>
      <c r="V60" s="22">
        <v>117643.04</v>
      </c>
      <c r="W60" s="22">
        <v>179949</v>
      </c>
      <c r="X60" s="17"/>
      <c r="Y60" s="21"/>
      <c r="Z60" s="22"/>
      <c r="AA60" s="23"/>
      <c r="AB60" s="23"/>
      <c r="AC60" s="22"/>
      <c r="AD60" s="23"/>
      <c r="AE60" s="23"/>
      <c r="AF60" s="22"/>
      <c r="AG60" s="23"/>
      <c r="AH60" s="23"/>
      <c r="AI60" s="22"/>
      <c r="AJ60" s="17"/>
      <c r="AK60" s="22"/>
      <c r="AL60" s="22"/>
      <c r="AM60" s="22"/>
      <c r="AN60" s="22"/>
      <c r="AO60" s="22"/>
      <c r="AP60" s="22"/>
      <c r="AQ60" s="22"/>
      <c r="AR60" s="22"/>
      <c r="AS60" s="22"/>
      <c r="AT60" s="22"/>
      <c r="AU60" s="17"/>
      <c r="AV60" s="21"/>
      <c r="AW60" s="22"/>
      <c r="AX60" s="23"/>
      <c r="AY60" s="23"/>
      <c r="AZ60" s="22"/>
      <c r="BA60" s="23"/>
      <c r="BB60" s="23"/>
      <c r="BC60" s="22"/>
      <c r="BD60" s="23"/>
      <c r="BE60" s="23"/>
      <c r="BF60" s="22"/>
      <c r="BG60" s="17"/>
      <c r="BH60" s="22"/>
      <c r="BI60" s="22"/>
      <c r="BJ60" s="22"/>
      <c r="BK60" s="22"/>
      <c r="BL60" s="22"/>
      <c r="BM60" s="22"/>
      <c r="BN60" s="22"/>
      <c r="BO60" s="22"/>
      <c r="BP60" s="22"/>
      <c r="BQ60" s="22"/>
      <c r="BR60" s="17"/>
      <c r="BS60" s="21"/>
      <c r="BT60" s="22"/>
      <c r="BU60" s="23"/>
      <c r="BV60" s="23"/>
      <c r="BW60" s="22"/>
      <c r="BX60" s="23"/>
      <c r="BY60" s="23"/>
      <c r="BZ60" s="22"/>
      <c r="CA60" s="23"/>
      <c r="CB60" s="23"/>
      <c r="CC60" s="22"/>
      <c r="CD60" s="17"/>
      <c r="CE60" s="22"/>
      <c r="CF60" s="22"/>
      <c r="CG60" s="22"/>
      <c r="CH60" s="22"/>
      <c r="CI60" s="22"/>
      <c r="CJ60" s="22"/>
      <c r="CK60" s="22"/>
      <c r="CL60" s="22"/>
      <c r="CM60" s="22"/>
      <c r="CN60" s="22"/>
      <c r="CO60" s="17"/>
      <c r="CP60" s="21"/>
      <c r="CQ60" s="22"/>
      <c r="CR60" s="23"/>
      <c r="CS60" s="23"/>
      <c r="CT60" s="22"/>
      <c r="CU60" s="23"/>
      <c r="CV60" s="23"/>
      <c r="CW60" s="22"/>
      <c r="CX60" s="23"/>
      <c r="CY60" s="23"/>
      <c r="CZ60" s="22"/>
      <c r="DA60" s="17"/>
      <c r="DB60" s="22"/>
      <c r="DC60" s="22"/>
      <c r="DD60" s="22"/>
      <c r="DE60" s="22"/>
      <c r="DF60" s="22"/>
      <c r="DG60" s="22"/>
      <c r="DH60" s="22"/>
      <c r="DI60" s="22"/>
      <c r="DJ60" s="22"/>
      <c r="DK60" s="22"/>
      <c r="DL60" s="17"/>
      <c r="DM60" s="21"/>
      <c r="DN60" s="22"/>
      <c r="DO60" s="23"/>
      <c r="DP60" s="23"/>
      <c r="DQ60" s="22"/>
      <c r="DR60" s="23"/>
      <c r="DS60" s="23"/>
      <c r="DT60" s="22"/>
      <c r="DU60" s="23"/>
      <c r="DV60" s="23"/>
      <c r="DW60" s="22"/>
      <c r="DX60" s="17"/>
      <c r="DY60" s="22"/>
      <c r="DZ60" s="22"/>
      <c r="EA60" s="22"/>
      <c r="EB60" s="22"/>
      <c r="EC60" s="22"/>
      <c r="ED60" s="22"/>
      <c r="EE60" s="22"/>
      <c r="EF60" s="22"/>
      <c r="EG60" s="22"/>
      <c r="EH60" s="22"/>
      <c r="EI60" s="17"/>
      <c r="EJ60" s="21"/>
      <c r="EK60" s="22"/>
      <c r="EL60" s="23"/>
      <c r="EM60" s="23"/>
      <c r="EN60" s="22"/>
      <c r="EO60" s="23"/>
      <c r="EP60" s="23"/>
      <c r="EQ60" s="22"/>
      <c r="ER60" s="23"/>
      <c r="ES60" s="23"/>
      <c r="ET60" s="22"/>
      <c r="EU60" s="17"/>
      <c r="EV60" s="22"/>
      <c r="EW60" s="22"/>
      <c r="EX60" s="22"/>
      <c r="EY60" s="22"/>
      <c r="EZ60" s="22"/>
      <c r="FA60" s="22"/>
      <c r="FB60" s="22"/>
      <c r="FC60" s="22"/>
      <c r="FD60" s="22"/>
      <c r="FE60" s="22"/>
      <c r="FF60" s="17"/>
      <c r="FG60" s="21"/>
      <c r="FH60" s="22"/>
      <c r="FI60" s="23"/>
      <c r="FJ60" s="23"/>
      <c r="FK60" s="22"/>
      <c r="FL60" s="23"/>
      <c r="FM60" s="23"/>
      <c r="FN60" s="22"/>
      <c r="FO60" s="23"/>
      <c r="FP60" s="23"/>
      <c r="FQ60" s="22"/>
      <c r="FR60" s="17"/>
      <c r="FS60" s="22"/>
      <c r="FT60" s="22"/>
      <c r="FU60" s="22"/>
      <c r="FV60" s="22"/>
      <c r="FW60" s="22"/>
      <c r="FX60" s="22"/>
      <c r="FY60" s="22"/>
      <c r="FZ60" s="22"/>
      <c r="GA60" s="22"/>
      <c r="GB60" s="22"/>
      <c r="GC60" s="17"/>
      <c r="GD60" s="21"/>
      <c r="GE60" s="22"/>
      <c r="GF60" s="23"/>
      <c r="GG60" s="23"/>
      <c r="GH60" s="22"/>
      <c r="GI60" s="23"/>
      <c r="GJ60" s="23"/>
      <c r="GK60" s="22"/>
      <c r="GL60" s="23"/>
      <c r="GM60" s="23"/>
      <c r="GN60" s="22"/>
      <c r="GO60" s="17"/>
      <c r="GP60" s="22"/>
      <c r="GQ60" s="22"/>
      <c r="GR60" s="22"/>
      <c r="GS60" s="22"/>
      <c r="GT60" s="22"/>
      <c r="GU60" s="22"/>
      <c r="GV60" s="22"/>
      <c r="GW60" s="22"/>
      <c r="GX60" s="22"/>
      <c r="GY60" s="22"/>
      <c r="GZ60" s="17"/>
      <c r="HA60" s="21"/>
      <c r="HB60" s="22"/>
      <c r="HC60" s="23"/>
      <c r="HD60" s="23"/>
      <c r="HE60" s="22"/>
      <c r="HF60" s="23"/>
      <c r="HG60" s="23"/>
      <c r="HH60" s="22"/>
      <c r="HI60" s="23"/>
      <c r="HJ60" s="23"/>
      <c r="HK60" s="22"/>
      <c r="HL60" s="17"/>
      <c r="HM60" s="22"/>
      <c r="HN60" s="22"/>
      <c r="HO60" s="22"/>
      <c r="HP60" s="22"/>
      <c r="HQ60" s="22"/>
      <c r="HR60" s="22"/>
      <c r="HS60" s="22"/>
      <c r="HT60" s="22"/>
      <c r="HU60" s="22"/>
      <c r="HV60" s="22"/>
      <c r="HW60" s="17"/>
      <c r="HX60" s="21"/>
      <c r="HY60" s="22"/>
      <c r="HZ60" s="23"/>
      <c r="IA60" s="23"/>
      <c r="IB60" s="22"/>
      <c r="IC60" s="23"/>
      <c r="ID60" s="23"/>
      <c r="IE60" s="22"/>
      <c r="IF60" s="23"/>
      <c r="IG60" s="23"/>
      <c r="IH60" s="22"/>
      <c r="II60" s="17"/>
      <c r="IJ60" s="22"/>
      <c r="IK60" s="22"/>
      <c r="IL60" s="22"/>
      <c r="IM60" s="22"/>
      <c r="IN60" s="22"/>
      <c r="IO60" s="22"/>
      <c r="IP60" s="22"/>
      <c r="IQ60" s="22"/>
      <c r="IR60" s="22"/>
      <c r="IS60" s="22"/>
      <c r="IT60" s="17"/>
      <c r="IU60" s="21"/>
      <c r="IV60" s="22"/>
    </row>
    <row r="61" spans="1:256" s="4" customFormat="1" ht="15" customHeight="1" x14ac:dyDescent="0.2">
      <c r="A61" s="16">
        <v>2020</v>
      </c>
      <c r="B61" s="21"/>
      <c r="C61" s="22"/>
      <c r="D61" s="23"/>
      <c r="E61" s="23"/>
      <c r="F61" s="22"/>
      <c r="G61" s="23"/>
      <c r="H61" s="23"/>
      <c r="I61" s="22"/>
      <c r="J61" s="23"/>
      <c r="K61" s="23"/>
      <c r="L61" s="22"/>
      <c r="M61" s="16">
        <v>2020</v>
      </c>
      <c r="N61" s="22"/>
      <c r="O61" s="22"/>
      <c r="P61" s="22"/>
      <c r="Q61" s="22"/>
      <c r="R61" s="22"/>
      <c r="S61" s="22"/>
      <c r="T61" s="22"/>
      <c r="U61" s="22"/>
      <c r="V61" s="22"/>
      <c r="W61" s="22"/>
      <c r="X61" s="17"/>
      <c r="Y61" s="21"/>
      <c r="Z61" s="22"/>
      <c r="AA61" s="23"/>
      <c r="AB61" s="23"/>
      <c r="AC61" s="22"/>
      <c r="AD61" s="23"/>
      <c r="AE61" s="23"/>
      <c r="AF61" s="22"/>
      <c r="AG61" s="23"/>
      <c r="AH61" s="23"/>
      <c r="AI61" s="22"/>
      <c r="AJ61" s="17"/>
      <c r="AK61" s="22"/>
      <c r="AL61" s="22"/>
      <c r="AM61" s="22"/>
      <c r="AN61" s="22"/>
      <c r="AO61" s="22"/>
      <c r="AP61" s="22"/>
      <c r="AQ61" s="22"/>
      <c r="AR61" s="22"/>
      <c r="AS61" s="22"/>
      <c r="AT61" s="22"/>
      <c r="AU61" s="17"/>
      <c r="AV61" s="21"/>
      <c r="AW61" s="22"/>
      <c r="AX61" s="23"/>
      <c r="AY61" s="23"/>
      <c r="AZ61" s="22"/>
      <c r="BA61" s="23"/>
      <c r="BB61" s="23"/>
      <c r="BC61" s="22"/>
      <c r="BD61" s="23"/>
      <c r="BE61" s="23"/>
      <c r="BF61" s="22"/>
      <c r="BG61" s="17"/>
      <c r="BH61" s="22"/>
      <c r="BI61" s="22"/>
      <c r="BJ61" s="22"/>
      <c r="BK61" s="22"/>
      <c r="BL61" s="22"/>
      <c r="BM61" s="22"/>
      <c r="BN61" s="22"/>
      <c r="BO61" s="22"/>
      <c r="BP61" s="22"/>
      <c r="BQ61" s="22"/>
      <c r="BR61" s="17"/>
      <c r="BS61" s="21"/>
      <c r="BT61" s="22"/>
      <c r="BU61" s="23"/>
      <c r="BV61" s="23"/>
      <c r="BW61" s="22"/>
      <c r="BX61" s="23"/>
      <c r="BY61" s="23"/>
      <c r="BZ61" s="22"/>
      <c r="CA61" s="23"/>
      <c r="CB61" s="23"/>
      <c r="CC61" s="22"/>
      <c r="CD61" s="17"/>
      <c r="CE61" s="22"/>
      <c r="CF61" s="22"/>
      <c r="CG61" s="22"/>
      <c r="CH61" s="22"/>
      <c r="CI61" s="22"/>
      <c r="CJ61" s="22"/>
      <c r="CK61" s="22"/>
      <c r="CL61" s="22"/>
      <c r="CM61" s="22"/>
      <c r="CN61" s="22"/>
      <c r="CO61" s="17"/>
      <c r="CP61" s="21"/>
      <c r="CQ61" s="22"/>
      <c r="CR61" s="23"/>
      <c r="CS61" s="23"/>
      <c r="CT61" s="22"/>
      <c r="CU61" s="23"/>
      <c r="CV61" s="23"/>
      <c r="CW61" s="22"/>
      <c r="CX61" s="23"/>
      <c r="CY61" s="23"/>
      <c r="CZ61" s="22"/>
      <c r="DA61" s="17"/>
      <c r="DB61" s="22"/>
      <c r="DC61" s="22"/>
      <c r="DD61" s="22"/>
      <c r="DE61" s="22"/>
      <c r="DF61" s="22"/>
      <c r="DG61" s="22"/>
      <c r="DH61" s="22"/>
      <c r="DI61" s="22"/>
      <c r="DJ61" s="22"/>
      <c r="DK61" s="22"/>
      <c r="DL61" s="17"/>
      <c r="DM61" s="21"/>
      <c r="DN61" s="22"/>
      <c r="DO61" s="23"/>
      <c r="DP61" s="23"/>
      <c r="DQ61" s="22"/>
      <c r="DR61" s="23"/>
      <c r="DS61" s="23"/>
      <c r="DT61" s="22"/>
      <c r="DU61" s="23"/>
      <c r="DV61" s="23"/>
      <c r="DW61" s="22"/>
      <c r="DX61" s="17"/>
      <c r="DY61" s="22"/>
      <c r="DZ61" s="22"/>
      <c r="EA61" s="22"/>
      <c r="EB61" s="22"/>
      <c r="EC61" s="22"/>
      <c r="ED61" s="22"/>
      <c r="EE61" s="22"/>
      <c r="EF61" s="22"/>
      <c r="EG61" s="22"/>
      <c r="EH61" s="22"/>
      <c r="EI61" s="17"/>
      <c r="EJ61" s="21"/>
      <c r="EK61" s="22"/>
      <c r="EL61" s="23"/>
      <c r="EM61" s="23"/>
      <c r="EN61" s="22"/>
      <c r="EO61" s="23"/>
      <c r="EP61" s="23"/>
      <c r="EQ61" s="22"/>
      <c r="ER61" s="23"/>
      <c r="ES61" s="23"/>
      <c r="ET61" s="22"/>
      <c r="EU61" s="17"/>
      <c r="EV61" s="22"/>
      <c r="EW61" s="22"/>
      <c r="EX61" s="22"/>
      <c r="EY61" s="22"/>
      <c r="EZ61" s="22"/>
      <c r="FA61" s="22"/>
      <c r="FB61" s="22"/>
      <c r="FC61" s="22"/>
      <c r="FD61" s="22"/>
      <c r="FE61" s="22"/>
      <c r="FF61" s="17"/>
      <c r="FG61" s="21"/>
      <c r="FH61" s="22"/>
      <c r="FI61" s="23"/>
      <c r="FJ61" s="23"/>
      <c r="FK61" s="22"/>
      <c r="FL61" s="23"/>
      <c r="FM61" s="23"/>
      <c r="FN61" s="22"/>
      <c r="FO61" s="23"/>
      <c r="FP61" s="23"/>
      <c r="FQ61" s="22"/>
      <c r="FR61" s="17"/>
      <c r="FS61" s="22"/>
      <c r="FT61" s="22"/>
      <c r="FU61" s="22"/>
      <c r="FV61" s="22"/>
      <c r="FW61" s="22"/>
      <c r="FX61" s="22"/>
      <c r="FY61" s="22"/>
      <c r="FZ61" s="22"/>
      <c r="GA61" s="22"/>
      <c r="GB61" s="22"/>
      <c r="GC61" s="17"/>
      <c r="GD61" s="21"/>
      <c r="GE61" s="22"/>
      <c r="GF61" s="23"/>
      <c r="GG61" s="23"/>
      <c r="GH61" s="22"/>
      <c r="GI61" s="23"/>
      <c r="GJ61" s="23"/>
      <c r="GK61" s="22"/>
      <c r="GL61" s="23"/>
      <c r="GM61" s="23"/>
      <c r="GN61" s="22"/>
      <c r="GO61" s="17"/>
      <c r="GP61" s="22"/>
      <c r="GQ61" s="22"/>
      <c r="GR61" s="22"/>
      <c r="GS61" s="22"/>
      <c r="GT61" s="22"/>
      <c r="GU61" s="22"/>
      <c r="GV61" s="22"/>
      <c r="GW61" s="22"/>
      <c r="GX61" s="22"/>
      <c r="GY61" s="22"/>
      <c r="GZ61" s="17"/>
      <c r="HA61" s="21"/>
      <c r="HB61" s="22"/>
      <c r="HC61" s="23"/>
      <c r="HD61" s="23"/>
      <c r="HE61" s="22"/>
      <c r="HF61" s="23"/>
      <c r="HG61" s="23"/>
      <c r="HH61" s="22"/>
      <c r="HI61" s="23"/>
      <c r="HJ61" s="23"/>
      <c r="HK61" s="22"/>
      <c r="HL61" s="17"/>
      <c r="HM61" s="22"/>
      <c r="HN61" s="22"/>
      <c r="HO61" s="22"/>
      <c r="HP61" s="22"/>
      <c r="HQ61" s="22"/>
      <c r="HR61" s="22"/>
      <c r="HS61" s="22"/>
      <c r="HT61" s="22"/>
      <c r="HU61" s="22"/>
      <c r="HV61" s="22"/>
      <c r="HW61" s="17"/>
      <c r="HX61" s="21"/>
      <c r="HY61" s="22"/>
      <c r="HZ61" s="23"/>
      <c r="IA61" s="23"/>
      <c r="IB61" s="22"/>
      <c r="IC61" s="23"/>
      <c r="ID61" s="23"/>
      <c r="IE61" s="22"/>
      <c r="IF61" s="23"/>
      <c r="IG61" s="23"/>
      <c r="IH61" s="22"/>
      <c r="II61" s="17"/>
      <c r="IJ61" s="22"/>
      <c r="IK61" s="22"/>
      <c r="IL61" s="22"/>
      <c r="IM61" s="22"/>
      <c r="IN61" s="22"/>
      <c r="IO61" s="22"/>
      <c r="IP61" s="22"/>
      <c r="IQ61" s="22"/>
      <c r="IR61" s="22"/>
      <c r="IS61" s="22"/>
      <c r="IT61" s="17"/>
      <c r="IU61" s="21"/>
      <c r="IV61" s="22"/>
    </row>
    <row r="62" spans="1:256" s="4" customFormat="1" ht="15" customHeight="1" x14ac:dyDescent="0.2">
      <c r="A62" s="17" t="s">
        <v>25</v>
      </c>
      <c r="B62" s="18">
        <v>100</v>
      </c>
      <c r="C62" s="19">
        <v>0.72</v>
      </c>
      <c r="D62" s="20">
        <v>1.38</v>
      </c>
      <c r="E62" s="20">
        <v>1.79</v>
      </c>
      <c r="F62" s="19">
        <v>2.0699999999999998</v>
      </c>
      <c r="G62" s="20">
        <v>2.31</v>
      </c>
      <c r="H62" s="20">
        <v>2.5499999999999998</v>
      </c>
      <c r="I62" s="19">
        <v>2.79</v>
      </c>
      <c r="J62" s="20">
        <v>3.05</v>
      </c>
      <c r="K62" s="20">
        <v>3.32</v>
      </c>
      <c r="L62" s="19">
        <v>3.63</v>
      </c>
      <c r="M62" s="17" t="s">
        <v>25</v>
      </c>
      <c r="N62" s="19">
        <v>3.95</v>
      </c>
      <c r="O62" s="19">
        <v>4.3099999999999996</v>
      </c>
      <c r="P62" s="19">
        <v>4.6900000000000004</v>
      </c>
      <c r="Q62" s="19">
        <v>5.0999999999999996</v>
      </c>
      <c r="R62" s="19">
        <v>5.61</v>
      </c>
      <c r="S62" s="19">
        <v>6.22</v>
      </c>
      <c r="T62" s="19">
        <v>6.99</v>
      </c>
      <c r="U62" s="19">
        <v>8.14</v>
      </c>
      <c r="V62" s="19">
        <v>9.9700000000000006</v>
      </c>
      <c r="W62" s="19">
        <v>21.41</v>
      </c>
      <c r="X62" s="17"/>
      <c r="Y62" s="21"/>
      <c r="Z62" s="22"/>
      <c r="AA62" s="23"/>
      <c r="AB62" s="23"/>
      <c r="AC62" s="22"/>
      <c r="AD62" s="23"/>
      <c r="AE62" s="23"/>
      <c r="AF62" s="22"/>
      <c r="AG62" s="23"/>
      <c r="AH62" s="23"/>
      <c r="AI62" s="22"/>
      <c r="AJ62" s="17"/>
      <c r="AK62" s="22"/>
      <c r="AL62" s="22"/>
      <c r="AM62" s="22"/>
      <c r="AN62" s="22"/>
      <c r="AO62" s="22"/>
      <c r="AP62" s="22"/>
      <c r="AQ62" s="22"/>
      <c r="AR62" s="22"/>
      <c r="AS62" s="22"/>
      <c r="AT62" s="22"/>
      <c r="AU62" s="17"/>
      <c r="AV62" s="21"/>
      <c r="AW62" s="22"/>
      <c r="AX62" s="23"/>
      <c r="AY62" s="23"/>
      <c r="AZ62" s="22"/>
      <c r="BA62" s="23"/>
      <c r="BB62" s="23"/>
      <c r="BC62" s="22"/>
      <c r="BD62" s="23"/>
      <c r="BE62" s="23"/>
      <c r="BF62" s="22"/>
      <c r="BG62" s="17"/>
      <c r="BH62" s="22"/>
      <c r="BI62" s="22"/>
      <c r="BJ62" s="22"/>
      <c r="BK62" s="22"/>
      <c r="BL62" s="22"/>
      <c r="BM62" s="22"/>
      <c r="BN62" s="22"/>
      <c r="BO62" s="22"/>
      <c r="BP62" s="22"/>
      <c r="BQ62" s="22"/>
      <c r="BR62" s="17"/>
      <c r="BS62" s="21"/>
      <c r="BT62" s="22"/>
      <c r="BU62" s="23"/>
      <c r="BV62" s="23"/>
      <c r="BW62" s="22"/>
      <c r="BX62" s="23"/>
      <c r="BY62" s="23"/>
      <c r="BZ62" s="22"/>
      <c r="CA62" s="23"/>
      <c r="CB62" s="23"/>
      <c r="CC62" s="22"/>
      <c r="CD62" s="17"/>
      <c r="CE62" s="22"/>
      <c r="CF62" s="22"/>
      <c r="CG62" s="22"/>
      <c r="CH62" s="22"/>
      <c r="CI62" s="22"/>
      <c r="CJ62" s="22"/>
      <c r="CK62" s="22"/>
      <c r="CL62" s="22"/>
      <c r="CM62" s="22"/>
      <c r="CN62" s="22"/>
      <c r="CO62" s="17"/>
      <c r="CP62" s="21"/>
      <c r="CQ62" s="22"/>
      <c r="CR62" s="23"/>
      <c r="CS62" s="23"/>
      <c r="CT62" s="22"/>
      <c r="CU62" s="23"/>
      <c r="CV62" s="23"/>
      <c r="CW62" s="22"/>
      <c r="CX62" s="23"/>
      <c r="CY62" s="23"/>
      <c r="CZ62" s="22"/>
      <c r="DA62" s="17"/>
      <c r="DB62" s="22"/>
      <c r="DC62" s="22"/>
      <c r="DD62" s="22"/>
      <c r="DE62" s="22"/>
      <c r="DF62" s="22"/>
      <c r="DG62" s="22"/>
      <c r="DH62" s="22"/>
      <c r="DI62" s="22"/>
      <c r="DJ62" s="22"/>
      <c r="DK62" s="22"/>
      <c r="DL62" s="17"/>
      <c r="DM62" s="21"/>
      <c r="DN62" s="22"/>
      <c r="DO62" s="23"/>
      <c r="DP62" s="23"/>
      <c r="DQ62" s="22"/>
      <c r="DR62" s="23"/>
      <c r="DS62" s="23"/>
      <c r="DT62" s="22"/>
      <c r="DU62" s="23"/>
      <c r="DV62" s="23"/>
      <c r="DW62" s="22"/>
      <c r="DX62" s="17"/>
      <c r="DY62" s="22"/>
      <c r="DZ62" s="22"/>
      <c r="EA62" s="22"/>
      <c r="EB62" s="22"/>
      <c r="EC62" s="22"/>
      <c r="ED62" s="22"/>
      <c r="EE62" s="22"/>
      <c r="EF62" s="22"/>
      <c r="EG62" s="22"/>
      <c r="EH62" s="22"/>
      <c r="EI62" s="17"/>
      <c r="EJ62" s="21"/>
      <c r="EK62" s="22"/>
      <c r="EL62" s="23"/>
      <c r="EM62" s="23"/>
      <c r="EN62" s="22"/>
      <c r="EO62" s="23"/>
      <c r="EP62" s="23"/>
      <c r="EQ62" s="22"/>
      <c r="ER62" s="23"/>
      <c r="ES62" s="23"/>
      <c r="ET62" s="22"/>
      <c r="EU62" s="17"/>
      <c r="EV62" s="22"/>
      <c r="EW62" s="22"/>
      <c r="EX62" s="22"/>
      <c r="EY62" s="22"/>
      <c r="EZ62" s="22"/>
      <c r="FA62" s="22"/>
      <c r="FB62" s="22"/>
      <c r="FC62" s="22"/>
      <c r="FD62" s="22"/>
      <c r="FE62" s="22"/>
      <c r="FF62" s="17"/>
      <c r="FG62" s="21"/>
      <c r="FH62" s="22"/>
      <c r="FI62" s="23"/>
      <c r="FJ62" s="23"/>
      <c r="FK62" s="22"/>
      <c r="FL62" s="23"/>
      <c r="FM62" s="23"/>
      <c r="FN62" s="22"/>
      <c r="FO62" s="23"/>
      <c r="FP62" s="23"/>
      <c r="FQ62" s="22"/>
      <c r="FR62" s="17"/>
      <c r="FS62" s="22"/>
      <c r="FT62" s="22"/>
      <c r="FU62" s="22"/>
      <c r="FV62" s="22"/>
      <c r="FW62" s="22"/>
      <c r="FX62" s="22"/>
      <c r="FY62" s="22"/>
      <c r="FZ62" s="22"/>
      <c r="GA62" s="22"/>
      <c r="GB62" s="22"/>
      <c r="GC62" s="17"/>
      <c r="GD62" s="21"/>
      <c r="GE62" s="22"/>
      <c r="GF62" s="23"/>
      <c r="GG62" s="23"/>
      <c r="GH62" s="22"/>
      <c r="GI62" s="23"/>
      <c r="GJ62" s="23"/>
      <c r="GK62" s="22"/>
      <c r="GL62" s="23"/>
      <c r="GM62" s="23"/>
      <c r="GN62" s="22"/>
      <c r="GO62" s="17"/>
      <c r="GP62" s="22"/>
      <c r="GQ62" s="22"/>
      <c r="GR62" s="22"/>
      <c r="GS62" s="22"/>
      <c r="GT62" s="22"/>
      <c r="GU62" s="22"/>
      <c r="GV62" s="22"/>
      <c r="GW62" s="22"/>
      <c r="GX62" s="22"/>
      <c r="GY62" s="22"/>
      <c r="GZ62" s="17"/>
      <c r="HA62" s="21"/>
      <c r="HB62" s="22"/>
      <c r="HC62" s="23"/>
      <c r="HD62" s="23"/>
      <c r="HE62" s="22"/>
      <c r="HF62" s="23"/>
      <c r="HG62" s="23"/>
      <c r="HH62" s="22"/>
      <c r="HI62" s="23"/>
      <c r="HJ62" s="23"/>
      <c r="HK62" s="22"/>
      <c r="HL62" s="17"/>
      <c r="HM62" s="22"/>
      <c r="HN62" s="22"/>
      <c r="HO62" s="22"/>
      <c r="HP62" s="22"/>
      <c r="HQ62" s="22"/>
      <c r="HR62" s="22"/>
      <c r="HS62" s="22"/>
      <c r="HT62" s="22"/>
      <c r="HU62" s="22"/>
      <c r="HV62" s="22"/>
      <c r="HW62" s="17"/>
      <c r="HX62" s="21"/>
      <c r="HY62" s="22"/>
      <c r="HZ62" s="23"/>
      <c r="IA62" s="23"/>
      <c r="IB62" s="22"/>
      <c r="IC62" s="23"/>
      <c r="ID62" s="23"/>
      <c r="IE62" s="22"/>
      <c r="IF62" s="23"/>
      <c r="IG62" s="23"/>
      <c r="IH62" s="22"/>
      <c r="II62" s="17"/>
      <c r="IJ62" s="22"/>
      <c r="IK62" s="22"/>
      <c r="IL62" s="22"/>
      <c r="IM62" s="22"/>
      <c r="IN62" s="22"/>
      <c r="IO62" s="22"/>
      <c r="IP62" s="22"/>
      <c r="IQ62" s="22"/>
      <c r="IR62" s="22"/>
      <c r="IS62" s="22"/>
      <c r="IT62" s="17"/>
      <c r="IU62" s="21"/>
      <c r="IV62" s="22"/>
    </row>
    <row r="63" spans="1:256" s="4" customFormat="1" ht="15" customHeight="1" x14ac:dyDescent="0.2">
      <c r="A63" s="17" t="s">
        <v>30</v>
      </c>
      <c r="B63" s="22">
        <v>69349.42</v>
      </c>
      <c r="C63" s="22">
        <v>9946.82</v>
      </c>
      <c r="D63" s="23">
        <v>19202.349999999999</v>
      </c>
      <c r="E63" s="23">
        <v>24809.06</v>
      </c>
      <c r="F63" s="22">
        <v>28702.400000000001</v>
      </c>
      <c r="G63" s="23">
        <v>32002.93</v>
      </c>
      <c r="H63" s="23">
        <v>35346.160000000003</v>
      </c>
      <c r="I63" s="22">
        <v>38704.639999999999</v>
      </c>
      <c r="J63" s="23">
        <v>42255.26</v>
      </c>
      <c r="K63" s="23">
        <v>46094.85</v>
      </c>
      <c r="L63" s="22">
        <v>50345.11</v>
      </c>
      <c r="M63" s="17" t="s">
        <v>30</v>
      </c>
      <c r="N63" s="22">
        <v>54877.13</v>
      </c>
      <c r="O63" s="22">
        <v>59695.34</v>
      </c>
      <c r="P63" s="22">
        <v>65084.72</v>
      </c>
      <c r="Q63" s="22">
        <v>70741.429999999993</v>
      </c>
      <c r="R63" s="22">
        <v>77834.58</v>
      </c>
      <c r="S63" s="22">
        <v>86263.09</v>
      </c>
      <c r="T63" s="22">
        <v>97029.59</v>
      </c>
      <c r="U63" s="22">
        <v>112783.15</v>
      </c>
      <c r="V63" s="22">
        <v>138304.01999999999</v>
      </c>
      <c r="W63" s="22">
        <v>296983.34999999998</v>
      </c>
      <c r="X63" s="17"/>
      <c r="Y63" s="21"/>
      <c r="Z63" s="22"/>
      <c r="AA63" s="23"/>
      <c r="AB63" s="23"/>
      <c r="AC63" s="22"/>
      <c r="AD63" s="23"/>
      <c r="AE63" s="23"/>
      <c r="AF63" s="22"/>
      <c r="AG63" s="23"/>
      <c r="AH63" s="23"/>
      <c r="AI63" s="22"/>
      <c r="AJ63" s="17"/>
      <c r="AK63" s="22"/>
      <c r="AL63" s="22"/>
      <c r="AM63" s="22"/>
      <c r="AN63" s="22"/>
      <c r="AO63" s="22"/>
      <c r="AP63" s="22"/>
      <c r="AQ63" s="22"/>
      <c r="AR63" s="22"/>
      <c r="AS63" s="22"/>
      <c r="AT63" s="22"/>
      <c r="AU63" s="17"/>
      <c r="AV63" s="21"/>
      <c r="AW63" s="22"/>
      <c r="AX63" s="23"/>
      <c r="AY63" s="23"/>
      <c r="AZ63" s="22"/>
      <c r="BA63" s="23"/>
      <c r="BB63" s="23"/>
      <c r="BC63" s="22"/>
      <c r="BD63" s="23"/>
      <c r="BE63" s="23"/>
      <c r="BF63" s="22"/>
      <c r="BG63" s="17"/>
      <c r="BH63" s="22"/>
      <c r="BI63" s="22"/>
      <c r="BJ63" s="22"/>
      <c r="BK63" s="22"/>
      <c r="BL63" s="22"/>
      <c r="BM63" s="22"/>
      <c r="BN63" s="22"/>
      <c r="BO63" s="22"/>
      <c r="BP63" s="22"/>
      <c r="BQ63" s="22"/>
      <c r="BR63" s="17"/>
      <c r="BS63" s="21"/>
      <c r="BT63" s="22"/>
      <c r="BU63" s="23"/>
      <c r="BV63" s="23"/>
      <c r="BW63" s="22"/>
      <c r="BX63" s="23"/>
      <c r="BY63" s="23"/>
      <c r="BZ63" s="22"/>
      <c r="CA63" s="23"/>
      <c r="CB63" s="23"/>
      <c r="CC63" s="22"/>
      <c r="CD63" s="17"/>
      <c r="CE63" s="22"/>
      <c r="CF63" s="22"/>
      <c r="CG63" s="22"/>
      <c r="CH63" s="22"/>
      <c r="CI63" s="22"/>
      <c r="CJ63" s="22"/>
      <c r="CK63" s="22"/>
      <c r="CL63" s="22"/>
      <c r="CM63" s="22"/>
      <c r="CN63" s="22"/>
      <c r="CO63" s="17"/>
      <c r="CP63" s="21"/>
      <c r="CQ63" s="22"/>
      <c r="CR63" s="23"/>
      <c r="CS63" s="23"/>
      <c r="CT63" s="22"/>
      <c r="CU63" s="23"/>
      <c r="CV63" s="23"/>
      <c r="CW63" s="22"/>
      <c r="CX63" s="23"/>
      <c r="CY63" s="23"/>
      <c r="CZ63" s="22"/>
      <c r="DA63" s="17"/>
      <c r="DB63" s="22"/>
      <c r="DC63" s="22"/>
      <c r="DD63" s="22"/>
      <c r="DE63" s="22"/>
      <c r="DF63" s="22"/>
      <c r="DG63" s="22"/>
      <c r="DH63" s="22"/>
      <c r="DI63" s="22"/>
      <c r="DJ63" s="22"/>
      <c r="DK63" s="22"/>
      <c r="DL63" s="17"/>
      <c r="DM63" s="21"/>
      <c r="DN63" s="22"/>
      <c r="DO63" s="23"/>
      <c r="DP63" s="23"/>
      <c r="DQ63" s="22"/>
      <c r="DR63" s="23"/>
      <c r="DS63" s="23"/>
      <c r="DT63" s="22"/>
      <c r="DU63" s="23"/>
      <c r="DV63" s="23"/>
      <c r="DW63" s="22"/>
      <c r="DX63" s="17"/>
      <c r="DY63" s="22"/>
      <c r="DZ63" s="22"/>
      <c r="EA63" s="22"/>
      <c r="EB63" s="22"/>
      <c r="EC63" s="22"/>
      <c r="ED63" s="22"/>
      <c r="EE63" s="22"/>
      <c r="EF63" s="22"/>
      <c r="EG63" s="22"/>
      <c r="EH63" s="22"/>
      <c r="EI63" s="17"/>
      <c r="EJ63" s="21"/>
      <c r="EK63" s="22"/>
      <c r="EL63" s="23"/>
      <c r="EM63" s="23"/>
      <c r="EN63" s="22"/>
      <c r="EO63" s="23"/>
      <c r="EP63" s="23"/>
      <c r="EQ63" s="22"/>
      <c r="ER63" s="23"/>
      <c r="ES63" s="23"/>
      <c r="ET63" s="22"/>
      <c r="EU63" s="17"/>
      <c r="EV63" s="22"/>
      <c r="EW63" s="22"/>
      <c r="EX63" s="22"/>
      <c r="EY63" s="22"/>
      <c r="EZ63" s="22"/>
      <c r="FA63" s="22"/>
      <c r="FB63" s="22"/>
      <c r="FC63" s="22"/>
      <c r="FD63" s="22"/>
      <c r="FE63" s="22"/>
      <c r="FF63" s="17"/>
      <c r="FG63" s="21"/>
      <c r="FH63" s="22"/>
      <c r="FI63" s="23"/>
      <c r="FJ63" s="23"/>
      <c r="FK63" s="22"/>
      <c r="FL63" s="23"/>
      <c r="FM63" s="23"/>
      <c r="FN63" s="22"/>
      <c r="FO63" s="23"/>
      <c r="FP63" s="23"/>
      <c r="FQ63" s="22"/>
      <c r="FR63" s="17"/>
      <c r="FS63" s="22"/>
      <c r="FT63" s="22"/>
      <c r="FU63" s="22"/>
      <c r="FV63" s="22"/>
      <c r="FW63" s="22"/>
      <c r="FX63" s="22"/>
      <c r="FY63" s="22"/>
      <c r="FZ63" s="22"/>
      <c r="GA63" s="22"/>
      <c r="GB63" s="22"/>
      <c r="GC63" s="17"/>
      <c r="GD63" s="21"/>
      <c r="GE63" s="22"/>
      <c r="GF63" s="23"/>
      <c r="GG63" s="23"/>
      <c r="GH63" s="22"/>
      <c r="GI63" s="23"/>
      <c r="GJ63" s="23"/>
      <c r="GK63" s="22"/>
      <c r="GL63" s="23"/>
      <c r="GM63" s="23"/>
      <c r="GN63" s="22"/>
      <c r="GO63" s="17"/>
      <c r="GP63" s="22"/>
      <c r="GQ63" s="22"/>
      <c r="GR63" s="22"/>
      <c r="GS63" s="22"/>
      <c r="GT63" s="22"/>
      <c r="GU63" s="22"/>
      <c r="GV63" s="22"/>
      <c r="GW63" s="22"/>
      <c r="GX63" s="22"/>
      <c r="GY63" s="22"/>
      <c r="GZ63" s="17"/>
      <c r="HA63" s="21"/>
      <c r="HB63" s="22"/>
      <c r="HC63" s="23"/>
      <c r="HD63" s="23"/>
      <c r="HE63" s="22"/>
      <c r="HF63" s="23"/>
      <c r="HG63" s="23"/>
      <c r="HH63" s="22"/>
      <c r="HI63" s="23"/>
      <c r="HJ63" s="23"/>
      <c r="HK63" s="22"/>
      <c r="HL63" s="17"/>
      <c r="HM63" s="22"/>
      <c r="HN63" s="22"/>
      <c r="HO63" s="22"/>
      <c r="HP63" s="22"/>
      <c r="HQ63" s="22"/>
      <c r="HR63" s="22"/>
      <c r="HS63" s="22"/>
      <c r="HT63" s="22"/>
      <c r="HU63" s="22"/>
      <c r="HV63" s="22"/>
      <c r="HW63" s="17"/>
      <c r="HX63" s="21"/>
      <c r="HY63" s="22"/>
      <c r="HZ63" s="23"/>
      <c r="IA63" s="23"/>
      <c r="IB63" s="22"/>
      <c r="IC63" s="23"/>
      <c r="ID63" s="23"/>
      <c r="IE63" s="22"/>
      <c r="IF63" s="23"/>
      <c r="IG63" s="23"/>
      <c r="IH63" s="22"/>
      <c r="II63" s="17"/>
      <c r="IJ63" s="22"/>
      <c r="IK63" s="22"/>
      <c r="IL63" s="22"/>
      <c r="IM63" s="22"/>
      <c r="IN63" s="22"/>
      <c r="IO63" s="22"/>
      <c r="IP63" s="22"/>
      <c r="IQ63" s="22"/>
      <c r="IR63" s="22"/>
      <c r="IS63" s="22"/>
      <c r="IT63" s="17"/>
      <c r="IU63" s="21"/>
      <c r="IV63" s="22"/>
    </row>
    <row r="64" spans="1:256" s="4" customFormat="1" ht="15" customHeight="1" x14ac:dyDescent="0.2">
      <c r="A64" s="17" t="s">
        <v>31</v>
      </c>
      <c r="B64" s="22">
        <v>52520.78</v>
      </c>
      <c r="C64" s="22">
        <v>10576.34</v>
      </c>
      <c r="D64" s="23">
        <v>19435.27</v>
      </c>
      <c r="E64" s="23">
        <v>24848</v>
      </c>
      <c r="F64" s="22">
        <v>28734</v>
      </c>
      <c r="G64" s="23">
        <v>32016.47</v>
      </c>
      <c r="H64" s="23">
        <v>35400</v>
      </c>
      <c r="I64" s="22">
        <v>38712.699999999997</v>
      </c>
      <c r="J64" s="23">
        <v>42244.79</v>
      </c>
      <c r="K64" s="23">
        <v>46052.14</v>
      </c>
      <c r="L64" s="22">
        <v>50271.7</v>
      </c>
      <c r="M64" s="17" t="s">
        <v>31</v>
      </c>
      <c r="N64" s="22">
        <v>54800</v>
      </c>
      <c r="O64" s="22">
        <v>59665.31</v>
      </c>
      <c r="P64" s="22">
        <v>65085.84</v>
      </c>
      <c r="Q64" s="22">
        <v>70776.88</v>
      </c>
      <c r="R64" s="22">
        <v>77859.47</v>
      </c>
      <c r="S64" s="22">
        <v>86177.17</v>
      </c>
      <c r="T64" s="22">
        <v>96597.92</v>
      </c>
      <c r="U64" s="22">
        <v>112721.89</v>
      </c>
      <c r="V64" s="22">
        <v>136610.60999999999</v>
      </c>
      <c r="W64" s="22">
        <v>216342.1</v>
      </c>
      <c r="X64" s="2"/>
    </row>
    <row r="65" spans="1:256" s="4" customFormat="1" ht="15" customHeight="1" x14ac:dyDescent="0.2">
      <c r="A65" s="16">
        <v>2021</v>
      </c>
      <c r="B65" s="21"/>
      <c r="C65" s="22"/>
      <c r="D65" s="23"/>
      <c r="E65" s="23"/>
      <c r="F65" s="22"/>
      <c r="G65" s="23"/>
      <c r="H65" s="23"/>
      <c r="I65" s="22"/>
      <c r="J65" s="23"/>
      <c r="K65" s="23"/>
      <c r="L65" s="22"/>
      <c r="M65" s="16">
        <v>2021</v>
      </c>
      <c r="N65" s="22"/>
      <c r="O65" s="22"/>
      <c r="P65" s="22"/>
      <c r="Q65" s="22"/>
      <c r="R65" s="22"/>
      <c r="S65" s="22"/>
      <c r="T65" s="22"/>
      <c r="U65" s="22"/>
      <c r="V65" s="22"/>
      <c r="W65" s="22"/>
      <c r="X65" s="17"/>
      <c r="Y65" s="21"/>
      <c r="Z65" s="22"/>
      <c r="AA65" s="23"/>
      <c r="AB65" s="23"/>
      <c r="AC65" s="22"/>
      <c r="AD65" s="23"/>
      <c r="AE65" s="23"/>
      <c r="AF65" s="22"/>
      <c r="AG65" s="23"/>
      <c r="AH65" s="23"/>
      <c r="AI65" s="22"/>
      <c r="AJ65" s="17"/>
      <c r="AK65" s="22"/>
      <c r="AL65" s="22"/>
      <c r="AM65" s="22"/>
      <c r="AN65" s="22"/>
      <c r="AO65" s="22"/>
      <c r="AP65" s="22"/>
      <c r="AQ65" s="22"/>
      <c r="AR65" s="22"/>
      <c r="AS65" s="22"/>
      <c r="AT65" s="22"/>
      <c r="AU65" s="17"/>
      <c r="AV65" s="21"/>
      <c r="AW65" s="22"/>
      <c r="AX65" s="23"/>
      <c r="AY65" s="23"/>
      <c r="AZ65" s="22"/>
      <c r="BA65" s="23"/>
      <c r="BB65" s="23"/>
      <c r="BC65" s="22"/>
      <c r="BD65" s="23"/>
      <c r="BE65" s="23"/>
      <c r="BF65" s="22"/>
      <c r="BG65" s="17"/>
      <c r="BH65" s="22"/>
      <c r="BI65" s="22"/>
      <c r="BJ65" s="22"/>
      <c r="BK65" s="22"/>
      <c r="BL65" s="22"/>
      <c r="BM65" s="22"/>
      <c r="BN65" s="22"/>
      <c r="BO65" s="22"/>
      <c r="BP65" s="22"/>
      <c r="BQ65" s="22"/>
      <c r="BR65" s="17"/>
      <c r="BS65" s="21"/>
      <c r="BT65" s="22"/>
      <c r="BU65" s="23"/>
      <c r="BV65" s="23"/>
      <c r="BW65" s="22"/>
      <c r="BX65" s="23"/>
      <c r="BY65" s="23"/>
      <c r="BZ65" s="22"/>
      <c r="CA65" s="23"/>
      <c r="CB65" s="23"/>
      <c r="CC65" s="22"/>
      <c r="CD65" s="17"/>
      <c r="CE65" s="22"/>
      <c r="CF65" s="22"/>
      <c r="CG65" s="22"/>
      <c r="CH65" s="22"/>
      <c r="CI65" s="22"/>
      <c r="CJ65" s="22"/>
      <c r="CK65" s="22"/>
      <c r="CL65" s="22"/>
      <c r="CM65" s="22"/>
      <c r="CN65" s="22"/>
      <c r="CO65" s="17"/>
      <c r="CP65" s="21"/>
      <c r="CQ65" s="22"/>
      <c r="CR65" s="23"/>
      <c r="CS65" s="23"/>
      <c r="CT65" s="22"/>
      <c r="CU65" s="23"/>
      <c r="CV65" s="23"/>
      <c r="CW65" s="22"/>
      <c r="CX65" s="23"/>
      <c r="CY65" s="23"/>
      <c r="CZ65" s="22"/>
      <c r="DA65" s="17"/>
      <c r="DB65" s="22"/>
      <c r="DC65" s="22"/>
      <c r="DD65" s="22"/>
      <c r="DE65" s="22"/>
      <c r="DF65" s="22"/>
      <c r="DG65" s="22"/>
      <c r="DH65" s="22"/>
      <c r="DI65" s="22"/>
      <c r="DJ65" s="22"/>
      <c r="DK65" s="22"/>
      <c r="DL65" s="17"/>
      <c r="DM65" s="21"/>
      <c r="DN65" s="22"/>
      <c r="DO65" s="23"/>
      <c r="DP65" s="23"/>
      <c r="DQ65" s="22"/>
      <c r="DR65" s="23"/>
      <c r="DS65" s="23"/>
      <c r="DT65" s="22"/>
      <c r="DU65" s="23"/>
      <c r="DV65" s="23"/>
      <c r="DW65" s="22"/>
      <c r="DX65" s="17"/>
      <c r="DY65" s="22"/>
      <c r="DZ65" s="22"/>
      <c r="EA65" s="22"/>
      <c r="EB65" s="22"/>
      <c r="EC65" s="22"/>
      <c r="ED65" s="22"/>
      <c r="EE65" s="22"/>
      <c r="EF65" s="22"/>
      <c r="EG65" s="22"/>
      <c r="EH65" s="22"/>
      <c r="EI65" s="17"/>
      <c r="EJ65" s="21"/>
      <c r="EK65" s="22"/>
      <c r="EL65" s="23"/>
      <c r="EM65" s="23"/>
      <c r="EN65" s="22"/>
      <c r="EO65" s="23"/>
      <c r="EP65" s="23"/>
      <c r="EQ65" s="22"/>
      <c r="ER65" s="23"/>
      <c r="ES65" s="23"/>
      <c r="ET65" s="22"/>
      <c r="EU65" s="17"/>
      <c r="EV65" s="22"/>
      <c r="EW65" s="22"/>
      <c r="EX65" s="22"/>
      <c r="EY65" s="22"/>
      <c r="EZ65" s="22"/>
      <c r="FA65" s="22"/>
      <c r="FB65" s="22"/>
      <c r="FC65" s="22"/>
      <c r="FD65" s="22"/>
      <c r="FE65" s="22"/>
      <c r="FF65" s="17"/>
      <c r="FG65" s="21"/>
      <c r="FH65" s="22"/>
      <c r="FI65" s="23"/>
      <c r="FJ65" s="23"/>
      <c r="FK65" s="22"/>
      <c r="FL65" s="23"/>
      <c r="FM65" s="23"/>
      <c r="FN65" s="22"/>
      <c r="FO65" s="23"/>
      <c r="FP65" s="23"/>
      <c r="FQ65" s="22"/>
      <c r="FR65" s="17"/>
      <c r="FS65" s="22"/>
      <c r="FT65" s="22"/>
      <c r="FU65" s="22"/>
      <c r="FV65" s="22"/>
      <c r="FW65" s="22"/>
      <c r="FX65" s="22"/>
      <c r="FY65" s="22"/>
      <c r="FZ65" s="22"/>
      <c r="GA65" s="22"/>
      <c r="GB65" s="22"/>
      <c r="GC65" s="17"/>
      <c r="GD65" s="21"/>
      <c r="GE65" s="22"/>
      <c r="GF65" s="23"/>
      <c r="GG65" s="23"/>
      <c r="GH65" s="22"/>
      <c r="GI65" s="23"/>
      <c r="GJ65" s="23"/>
      <c r="GK65" s="22"/>
      <c r="GL65" s="23"/>
      <c r="GM65" s="23"/>
      <c r="GN65" s="22"/>
      <c r="GO65" s="17"/>
      <c r="GP65" s="22"/>
      <c r="GQ65" s="22"/>
      <c r="GR65" s="22"/>
      <c r="GS65" s="22"/>
      <c r="GT65" s="22"/>
      <c r="GU65" s="22"/>
      <c r="GV65" s="22"/>
      <c r="GW65" s="22"/>
      <c r="GX65" s="22"/>
      <c r="GY65" s="22"/>
      <c r="GZ65" s="17"/>
      <c r="HA65" s="21"/>
      <c r="HB65" s="22"/>
      <c r="HC65" s="23"/>
      <c r="HD65" s="23"/>
      <c r="HE65" s="22"/>
      <c r="HF65" s="23"/>
      <c r="HG65" s="23"/>
      <c r="HH65" s="22"/>
      <c r="HI65" s="23"/>
      <c r="HJ65" s="23"/>
      <c r="HK65" s="22"/>
      <c r="HL65" s="17"/>
      <c r="HM65" s="22"/>
      <c r="HN65" s="22"/>
      <c r="HO65" s="22"/>
      <c r="HP65" s="22"/>
      <c r="HQ65" s="22"/>
      <c r="HR65" s="22"/>
      <c r="HS65" s="22"/>
      <c r="HT65" s="22"/>
      <c r="HU65" s="22"/>
      <c r="HV65" s="22"/>
      <c r="HW65" s="17"/>
      <c r="HX65" s="21"/>
      <c r="HY65" s="22"/>
      <c r="HZ65" s="23"/>
      <c r="IA65" s="23"/>
      <c r="IB65" s="22"/>
      <c r="IC65" s="23"/>
      <c r="ID65" s="23"/>
      <c r="IE65" s="22"/>
      <c r="IF65" s="23"/>
      <c r="IG65" s="23"/>
      <c r="IH65" s="22"/>
      <c r="II65" s="17"/>
      <c r="IJ65" s="22"/>
      <c r="IK65" s="22"/>
      <c r="IL65" s="22"/>
      <c r="IM65" s="22"/>
      <c r="IN65" s="22"/>
      <c r="IO65" s="22"/>
      <c r="IP65" s="22"/>
      <c r="IQ65" s="22"/>
      <c r="IR65" s="22"/>
      <c r="IS65" s="22"/>
      <c r="IT65" s="17"/>
      <c r="IU65" s="21"/>
      <c r="IV65" s="22"/>
    </row>
    <row r="66" spans="1:256" s="4" customFormat="1" ht="15" customHeight="1" x14ac:dyDescent="0.2">
      <c r="A66" s="17" t="s">
        <v>25</v>
      </c>
      <c r="B66" s="18">
        <v>100</v>
      </c>
      <c r="C66" s="19">
        <v>0.91</v>
      </c>
      <c r="D66" s="20">
        <v>1.53</v>
      </c>
      <c r="E66" s="20">
        <v>1.87</v>
      </c>
      <c r="F66" s="19">
        <v>2.14</v>
      </c>
      <c r="G66" s="20">
        <v>2.37</v>
      </c>
      <c r="H66" s="20">
        <v>2.6</v>
      </c>
      <c r="I66" s="19">
        <v>2.84</v>
      </c>
      <c r="J66" s="20">
        <v>3.08</v>
      </c>
      <c r="K66" s="20">
        <v>3.36</v>
      </c>
      <c r="L66" s="19">
        <v>3.64</v>
      </c>
      <c r="M66" s="17" t="s">
        <v>25</v>
      </c>
      <c r="N66" s="19">
        <v>3.95</v>
      </c>
      <c r="O66" s="19">
        <v>4.3</v>
      </c>
      <c r="P66" s="19">
        <v>4.6500000000000004</v>
      </c>
      <c r="Q66" s="19">
        <v>5.07</v>
      </c>
      <c r="R66" s="19">
        <v>5.59</v>
      </c>
      <c r="S66" s="19">
        <v>6.22</v>
      </c>
      <c r="T66" s="19">
        <v>6.97</v>
      </c>
      <c r="U66" s="19">
        <v>8.11</v>
      </c>
      <c r="V66" s="19">
        <v>10</v>
      </c>
      <c r="W66" s="19">
        <v>20.81</v>
      </c>
      <c r="X66" s="17"/>
      <c r="Y66" s="21"/>
      <c r="Z66" s="22"/>
      <c r="AA66" s="23"/>
      <c r="AB66" s="23"/>
      <c r="AC66" s="22"/>
      <c r="AD66" s="23"/>
      <c r="AE66" s="23"/>
      <c r="AF66" s="22"/>
      <c r="AG66" s="23"/>
      <c r="AH66" s="23"/>
      <c r="AI66" s="22"/>
      <c r="AJ66" s="17"/>
      <c r="AK66" s="22"/>
      <c r="AL66" s="22"/>
      <c r="AM66" s="22"/>
      <c r="AN66" s="22"/>
      <c r="AO66" s="22"/>
      <c r="AP66" s="22"/>
      <c r="AQ66" s="22"/>
      <c r="AR66" s="22"/>
      <c r="AS66" s="22"/>
      <c r="AT66" s="22"/>
      <c r="AU66" s="17"/>
      <c r="AV66" s="21"/>
      <c r="AW66" s="22"/>
      <c r="AX66" s="23"/>
      <c r="AY66" s="23"/>
      <c r="AZ66" s="22"/>
      <c r="BA66" s="23"/>
      <c r="BB66" s="23"/>
      <c r="BC66" s="22"/>
      <c r="BD66" s="23"/>
      <c r="BE66" s="23"/>
      <c r="BF66" s="22"/>
      <c r="BG66" s="17"/>
      <c r="BH66" s="22"/>
      <c r="BI66" s="22"/>
      <c r="BJ66" s="22"/>
      <c r="BK66" s="22"/>
      <c r="BL66" s="22"/>
      <c r="BM66" s="22"/>
      <c r="BN66" s="22"/>
      <c r="BO66" s="22"/>
      <c r="BP66" s="22"/>
      <c r="BQ66" s="22"/>
      <c r="BR66" s="17"/>
      <c r="BS66" s="21"/>
      <c r="BT66" s="22"/>
      <c r="BU66" s="23"/>
      <c r="BV66" s="23"/>
      <c r="BW66" s="22"/>
      <c r="BX66" s="23"/>
      <c r="BY66" s="23"/>
      <c r="BZ66" s="22"/>
      <c r="CA66" s="23"/>
      <c r="CB66" s="23"/>
      <c r="CC66" s="22"/>
      <c r="CD66" s="17"/>
      <c r="CE66" s="22"/>
      <c r="CF66" s="22"/>
      <c r="CG66" s="22"/>
      <c r="CH66" s="22"/>
      <c r="CI66" s="22"/>
      <c r="CJ66" s="22"/>
      <c r="CK66" s="22"/>
      <c r="CL66" s="22"/>
      <c r="CM66" s="22"/>
      <c r="CN66" s="22"/>
      <c r="CO66" s="17"/>
      <c r="CP66" s="21"/>
      <c r="CQ66" s="22"/>
      <c r="CR66" s="23"/>
      <c r="CS66" s="23"/>
      <c r="CT66" s="22"/>
      <c r="CU66" s="23"/>
      <c r="CV66" s="23"/>
      <c r="CW66" s="22"/>
      <c r="CX66" s="23"/>
      <c r="CY66" s="23"/>
      <c r="CZ66" s="22"/>
      <c r="DA66" s="17"/>
      <c r="DB66" s="22"/>
      <c r="DC66" s="22"/>
      <c r="DD66" s="22"/>
      <c r="DE66" s="22"/>
      <c r="DF66" s="22"/>
      <c r="DG66" s="22"/>
      <c r="DH66" s="22"/>
      <c r="DI66" s="22"/>
      <c r="DJ66" s="22"/>
      <c r="DK66" s="22"/>
      <c r="DL66" s="17"/>
      <c r="DM66" s="21"/>
      <c r="DN66" s="22"/>
      <c r="DO66" s="23"/>
      <c r="DP66" s="23"/>
      <c r="DQ66" s="22"/>
      <c r="DR66" s="23"/>
      <c r="DS66" s="23"/>
      <c r="DT66" s="22"/>
      <c r="DU66" s="23"/>
      <c r="DV66" s="23"/>
      <c r="DW66" s="22"/>
      <c r="DX66" s="17"/>
      <c r="DY66" s="22"/>
      <c r="DZ66" s="22"/>
      <c r="EA66" s="22"/>
      <c r="EB66" s="22"/>
      <c r="EC66" s="22"/>
      <c r="ED66" s="22"/>
      <c r="EE66" s="22"/>
      <c r="EF66" s="22"/>
      <c r="EG66" s="22"/>
      <c r="EH66" s="22"/>
      <c r="EI66" s="17"/>
      <c r="EJ66" s="21"/>
      <c r="EK66" s="22"/>
      <c r="EL66" s="23"/>
      <c r="EM66" s="23"/>
      <c r="EN66" s="22"/>
      <c r="EO66" s="23"/>
      <c r="EP66" s="23"/>
      <c r="EQ66" s="22"/>
      <c r="ER66" s="23"/>
      <c r="ES66" s="23"/>
      <c r="ET66" s="22"/>
      <c r="EU66" s="17"/>
      <c r="EV66" s="22"/>
      <c r="EW66" s="22"/>
      <c r="EX66" s="22"/>
      <c r="EY66" s="22"/>
      <c r="EZ66" s="22"/>
      <c r="FA66" s="22"/>
      <c r="FB66" s="22"/>
      <c r="FC66" s="22"/>
      <c r="FD66" s="22"/>
      <c r="FE66" s="22"/>
      <c r="FF66" s="17"/>
      <c r="FG66" s="21"/>
      <c r="FH66" s="22"/>
      <c r="FI66" s="23"/>
      <c r="FJ66" s="23"/>
      <c r="FK66" s="22"/>
      <c r="FL66" s="23"/>
      <c r="FM66" s="23"/>
      <c r="FN66" s="22"/>
      <c r="FO66" s="23"/>
      <c r="FP66" s="23"/>
      <c r="FQ66" s="22"/>
      <c r="FR66" s="17"/>
      <c r="FS66" s="22"/>
      <c r="FT66" s="22"/>
      <c r="FU66" s="22"/>
      <c r="FV66" s="22"/>
      <c r="FW66" s="22"/>
      <c r="FX66" s="22"/>
      <c r="FY66" s="22"/>
      <c r="FZ66" s="22"/>
      <c r="GA66" s="22"/>
      <c r="GB66" s="22"/>
      <c r="GC66" s="17"/>
      <c r="GD66" s="21"/>
      <c r="GE66" s="22"/>
      <c r="GF66" s="23"/>
      <c r="GG66" s="23"/>
      <c r="GH66" s="22"/>
      <c r="GI66" s="23"/>
      <c r="GJ66" s="23"/>
      <c r="GK66" s="22"/>
      <c r="GL66" s="23"/>
      <c r="GM66" s="23"/>
      <c r="GN66" s="22"/>
      <c r="GO66" s="17"/>
      <c r="GP66" s="22"/>
      <c r="GQ66" s="22"/>
      <c r="GR66" s="22"/>
      <c r="GS66" s="22"/>
      <c r="GT66" s="22"/>
      <c r="GU66" s="22"/>
      <c r="GV66" s="22"/>
      <c r="GW66" s="22"/>
      <c r="GX66" s="22"/>
      <c r="GY66" s="22"/>
      <c r="GZ66" s="17"/>
      <c r="HA66" s="21"/>
      <c r="HB66" s="22"/>
      <c r="HC66" s="23"/>
      <c r="HD66" s="23"/>
      <c r="HE66" s="22"/>
      <c r="HF66" s="23"/>
      <c r="HG66" s="23"/>
      <c r="HH66" s="22"/>
      <c r="HI66" s="23"/>
      <c r="HJ66" s="23"/>
      <c r="HK66" s="22"/>
      <c r="HL66" s="17"/>
      <c r="HM66" s="22"/>
      <c r="HN66" s="22"/>
      <c r="HO66" s="22"/>
      <c r="HP66" s="22"/>
      <c r="HQ66" s="22"/>
      <c r="HR66" s="22"/>
      <c r="HS66" s="22"/>
      <c r="HT66" s="22"/>
      <c r="HU66" s="22"/>
      <c r="HV66" s="22"/>
      <c r="HW66" s="17"/>
      <c r="HX66" s="21"/>
      <c r="HY66" s="22"/>
      <c r="HZ66" s="23"/>
      <c r="IA66" s="23"/>
      <c r="IB66" s="22"/>
      <c r="IC66" s="23"/>
      <c r="ID66" s="23"/>
      <c r="IE66" s="22"/>
      <c r="IF66" s="23"/>
      <c r="IG66" s="23"/>
      <c r="IH66" s="22"/>
      <c r="II66" s="17"/>
      <c r="IJ66" s="22"/>
      <c r="IK66" s="22"/>
      <c r="IL66" s="22"/>
      <c r="IM66" s="22"/>
      <c r="IN66" s="22"/>
      <c r="IO66" s="22"/>
      <c r="IP66" s="22"/>
      <c r="IQ66" s="22"/>
      <c r="IR66" s="22"/>
      <c r="IS66" s="22"/>
      <c r="IT66" s="17"/>
      <c r="IU66" s="21"/>
      <c r="IV66" s="22"/>
    </row>
    <row r="67" spans="1:256" s="4" customFormat="1" ht="15" customHeight="1" x14ac:dyDescent="0.2">
      <c r="A67" s="17" t="s">
        <v>30</v>
      </c>
      <c r="B67" s="22">
        <v>76732.570000000007</v>
      </c>
      <c r="C67" s="30">
        <v>13909.78</v>
      </c>
      <c r="D67" s="31">
        <v>23462.49</v>
      </c>
      <c r="E67" s="31">
        <v>28708.81</v>
      </c>
      <c r="F67" s="30">
        <v>32775.24</v>
      </c>
      <c r="G67" s="31">
        <v>36343.279999999999</v>
      </c>
      <c r="H67" s="31">
        <v>39897.1</v>
      </c>
      <c r="I67" s="30">
        <v>43510.879999999997</v>
      </c>
      <c r="J67" s="31">
        <v>47302.720000000001</v>
      </c>
      <c r="K67" s="31">
        <v>51486.19</v>
      </c>
      <c r="L67" s="30">
        <v>55860.28</v>
      </c>
      <c r="M67" s="17" t="s">
        <v>30</v>
      </c>
      <c r="N67" s="22">
        <v>60636.34</v>
      </c>
      <c r="O67" s="22">
        <v>65952.73</v>
      </c>
      <c r="P67" s="22">
        <v>71395.47</v>
      </c>
      <c r="Q67" s="22">
        <v>77776.39</v>
      </c>
      <c r="R67" s="22">
        <v>85845.25</v>
      </c>
      <c r="S67" s="22">
        <v>95340.800000000003</v>
      </c>
      <c r="T67" s="22">
        <v>107054.6</v>
      </c>
      <c r="U67" s="22">
        <v>124506.75</v>
      </c>
      <c r="V67" s="22">
        <v>153463.31</v>
      </c>
      <c r="W67" s="22">
        <v>319458.53999999998</v>
      </c>
      <c r="X67" s="17"/>
      <c r="Y67" s="21"/>
      <c r="Z67" s="22"/>
      <c r="AA67" s="23"/>
      <c r="AB67" s="23"/>
      <c r="AC67" s="22"/>
      <c r="AD67" s="23"/>
      <c r="AE67" s="23"/>
      <c r="AF67" s="22"/>
      <c r="AG67" s="23"/>
      <c r="AH67" s="23"/>
      <c r="AI67" s="22"/>
      <c r="AJ67" s="17"/>
      <c r="AK67" s="22"/>
      <c r="AL67" s="22"/>
      <c r="AM67" s="22"/>
      <c r="AN67" s="22"/>
      <c r="AO67" s="22"/>
      <c r="AP67" s="22"/>
      <c r="AQ67" s="22"/>
      <c r="AR67" s="22"/>
      <c r="AS67" s="22"/>
      <c r="AT67" s="22"/>
      <c r="AU67" s="17"/>
      <c r="AV67" s="21"/>
      <c r="AW67" s="22"/>
      <c r="AX67" s="23"/>
      <c r="AY67" s="23"/>
      <c r="AZ67" s="22"/>
      <c r="BA67" s="23"/>
      <c r="BB67" s="23"/>
      <c r="BC67" s="22"/>
      <c r="BD67" s="23"/>
      <c r="BE67" s="23"/>
      <c r="BF67" s="22"/>
      <c r="BG67" s="17"/>
      <c r="BH67" s="22"/>
      <c r="BI67" s="22"/>
      <c r="BJ67" s="22"/>
      <c r="BK67" s="22"/>
      <c r="BL67" s="22"/>
      <c r="BM67" s="22"/>
      <c r="BN67" s="22"/>
      <c r="BO67" s="22"/>
      <c r="BP67" s="22"/>
      <c r="BQ67" s="22"/>
      <c r="BR67" s="17"/>
      <c r="BS67" s="21"/>
      <c r="BT67" s="22"/>
      <c r="BU67" s="23"/>
      <c r="BV67" s="23"/>
      <c r="BW67" s="22"/>
      <c r="BX67" s="23"/>
      <c r="BY67" s="23"/>
      <c r="BZ67" s="22"/>
      <c r="CA67" s="23"/>
      <c r="CB67" s="23"/>
      <c r="CC67" s="22"/>
      <c r="CD67" s="17"/>
      <c r="CE67" s="22"/>
      <c r="CF67" s="22"/>
      <c r="CG67" s="22"/>
      <c r="CH67" s="22"/>
      <c r="CI67" s="22"/>
      <c r="CJ67" s="22"/>
      <c r="CK67" s="22"/>
      <c r="CL67" s="22"/>
      <c r="CM67" s="22"/>
      <c r="CN67" s="22"/>
      <c r="CO67" s="17"/>
      <c r="CP67" s="21"/>
      <c r="CQ67" s="22"/>
      <c r="CR67" s="23"/>
      <c r="CS67" s="23"/>
      <c r="CT67" s="22"/>
      <c r="CU67" s="23"/>
      <c r="CV67" s="23"/>
      <c r="CW67" s="22"/>
      <c r="CX67" s="23"/>
      <c r="CY67" s="23"/>
      <c r="CZ67" s="22"/>
      <c r="DA67" s="17"/>
      <c r="DB67" s="22"/>
      <c r="DC67" s="22"/>
      <c r="DD67" s="22"/>
      <c r="DE67" s="22"/>
      <c r="DF67" s="22"/>
      <c r="DG67" s="22"/>
      <c r="DH67" s="22"/>
      <c r="DI67" s="22"/>
      <c r="DJ67" s="22"/>
      <c r="DK67" s="22"/>
      <c r="DL67" s="17"/>
      <c r="DM67" s="21"/>
      <c r="DN67" s="22"/>
      <c r="DO67" s="23"/>
      <c r="DP67" s="23"/>
      <c r="DQ67" s="22"/>
      <c r="DR67" s="23"/>
      <c r="DS67" s="23"/>
      <c r="DT67" s="22"/>
      <c r="DU67" s="23"/>
      <c r="DV67" s="23"/>
      <c r="DW67" s="22"/>
      <c r="DX67" s="17"/>
      <c r="DY67" s="22"/>
      <c r="DZ67" s="22"/>
      <c r="EA67" s="22"/>
      <c r="EB67" s="22"/>
      <c r="EC67" s="22"/>
      <c r="ED67" s="22"/>
      <c r="EE67" s="22"/>
      <c r="EF67" s="22"/>
      <c r="EG67" s="22"/>
      <c r="EH67" s="22"/>
      <c r="EI67" s="17"/>
      <c r="EJ67" s="21"/>
      <c r="EK67" s="22"/>
      <c r="EL67" s="23"/>
      <c r="EM67" s="23"/>
      <c r="EN67" s="22"/>
      <c r="EO67" s="23"/>
      <c r="EP67" s="23"/>
      <c r="EQ67" s="22"/>
      <c r="ER67" s="23"/>
      <c r="ES67" s="23"/>
      <c r="ET67" s="22"/>
      <c r="EU67" s="17"/>
      <c r="EV67" s="22"/>
      <c r="EW67" s="22"/>
      <c r="EX67" s="22"/>
      <c r="EY67" s="22"/>
      <c r="EZ67" s="22"/>
      <c r="FA67" s="22"/>
      <c r="FB67" s="22"/>
      <c r="FC67" s="22"/>
      <c r="FD67" s="22"/>
      <c r="FE67" s="22"/>
      <c r="FF67" s="17"/>
      <c r="FG67" s="21"/>
      <c r="FH67" s="22"/>
      <c r="FI67" s="23"/>
      <c r="FJ67" s="23"/>
      <c r="FK67" s="22"/>
      <c r="FL67" s="23"/>
      <c r="FM67" s="23"/>
      <c r="FN67" s="22"/>
      <c r="FO67" s="23"/>
      <c r="FP67" s="23"/>
      <c r="FQ67" s="22"/>
      <c r="FR67" s="17"/>
      <c r="FS67" s="22"/>
      <c r="FT67" s="22"/>
      <c r="FU67" s="22"/>
      <c r="FV67" s="22"/>
      <c r="FW67" s="22"/>
      <c r="FX67" s="22"/>
      <c r="FY67" s="22"/>
      <c r="FZ67" s="22"/>
      <c r="GA67" s="22"/>
      <c r="GB67" s="22"/>
      <c r="GC67" s="17"/>
      <c r="GD67" s="21"/>
      <c r="GE67" s="22"/>
      <c r="GF67" s="23"/>
      <c r="GG67" s="23"/>
      <c r="GH67" s="22"/>
      <c r="GI67" s="23"/>
      <c r="GJ67" s="23"/>
      <c r="GK67" s="22"/>
      <c r="GL67" s="23"/>
      <c r="GM67" s="23"/>
      <c r="GN67" s="22"/>
      <c r="GO67" s="17"/>
      <c r="GP67" s="22"/>
      <c r="GQ67" s="22"/>
      <c r="GR67" s="22"/>
      <c r="GS67" s="22"/>
      <c r="GT67" s="22"/>
      <c r="GU67" s="22"/>
      <c r="GV67" s="22"/>
      <c r="GW67" s="22"/>
      <c r="GX67" s="22"/>
      <c r="GY67" s="22"/>
      <c r="GZ67" s="17"/>
      <c r="HA67" s="21"/>
      <c r="HB67" s="22"/>
      <c r="HC67" s="23"/>
      <c r="HD67" s="23"/>
      <c r="HE67" s="22"/>
      <c r="HF67" s="23"/>
      <c r="HG67" s="23"/>
      <c r="HH67" s="22"/>
      <c r="HI67" s="23"/>
      <c r="HJ67" s="23"/>
      <c r="HK67" s="22"/>
      <c r="HL67" s="17"/>
      <c r="HM67" s="22"/>
      <c r="HN67" s="22"/>
      <c r="HO67" s="22"/>
      <c r="HP67" s="22"/>
      <c r="HQ67" s="22"/>
      <c r="HR67" s="22"/>
      <c r="HS67" s="22"/>
      <c r="HT67" s="22"/>
      <c r="HU67" s="22"/>
      <c r="HV67" s="22"/>
      <c r="HW67" s="17"/>
      <c r="HX67" s="21"/>
      <c r="HY67" s="22"/>
      <c r="HZ67" s="23"/>
      <c r="IA67" s="23"/>
      <c r="IB67" s="22"/>
      <c r="IC67" s="23"/>
      <c r="ID67" s="23"/>
      <c r="IE67" s="22"/>
      <c r="IF67" s="23"/>
      <c r="IG67" s="23"/>
      <c r="IH67" s="22"/>
      <c r="II67" s="17"/>
      <c r="IJ67" s="22"/>
      <c r="IK67" s="22"/>
      <c r="IL67" s="22"/>
      <c r="IM67" s="22"/>
      <c r="IN67" s="22"/>
      <c r="IO67" s="22"/>
      <c r="IP67" s="22"/>
      <c r="IQ67" s="22"/>
      <c r="IR67" s="22"/>
      <c r="IS67" s="22"/>
      <c r="IT67" s="17"/>
      <c r="IU67" s="21"/>
      <c r="IV67" s="22"/>
    </row>
    <row r="68" spans="1:256" s="4" customFormat="1" ht="15" customHeight="1" x14ac:dyDescent="0.2">
      <c r="A68" s="17" t="s">
        <v>31</v>
      </c>
      <c r="B68" s="22">
        <v>58221.75</v>
      </c>
      <c r="C68" s="30">
        <v>14649</v>
      </c>
      <c r="D68" s="31">
        <v>23619</v>
      </c>
      <c r="E68" s="31">
        <v>28660</v>
      </c>
      <c r="F68" s="30">
        <v>32810</v>
      </c>
      <c r="G68" s="31">
        <v>36318</v>
      </c>
      <c r="H68" s="31">
        <v>39918</v>
      </c>
      <c r="I68" s="30">
        <v>43528</v>
      </c>
      <c r="J68" s="31">
        <v>47325</v>
      </c>
      <c r="K68" s="31">
        <v>51510</v>
      </c>
      <c r="L68" s="30">
        <v>55791</v>
      </c>
      <c r="M68" s="17" t="s">
        <v>31</v>
      </c>
      <c r="N68" s="22">
        <v>60522</v>
      </c>
      <c r="O68" s="22">
        <v>65958</v>
      </c>
      <c r="P68" s="22">
        <v>71313</v>
      </c>
      <c r="Q68" s="22">
        <v>77754</v>
      </c>
      <c r="R68" s="22">
        <v>85800</v>
      </c>
      <c r="S68" s="22">
        <v>95413</v>
      </c>
      <c r="T68" s="22">
        <v>106600</v>
      </c>
      <c r="U68" s="22">
        <v>123712</v>
      </c>
      <c r="V68" s="22">
        <v>151686</v>
      </c>
      <c r="W68" s="22">
        <v>235220</v>
      </c>
      <c r="X68" s="2"/>
    </row>
    <row r="69" spans="1:256" s="4" customFormat="1" ht="15" customHeight="1" x14ac:dyDescent="0.2">
      <c r="A69" s="16">
        <v>2022</v>
      </c>
      <c r="B69" s="21"/>
      <c r="C69" s="22"/>
      <c r="D69" s="23"/>
      <c r="E69" s="23"/>
      <c r="F69" s="22"/>
      <c r="G69" s="23"/>
      <c r="H69" s="23"/>
      <c r="I69" s="22"/>
      <c r="J69" s="23"/>
      <c r="K69" s="23"/>
      <c r="L69" s="22"/>
      <c r="M69" s="16">
        <v>2022</v>
      </c>
      <c r="N69" s="22"/>
      <c r="O69" s="22"/>
      <c r="P69" s="22"/>
      <c r="Q69" s="22"/>
      <c r="R69" s="22"/>
      <c r="S69" s="22"/>
      <c r="T69" s="22"/>
      <c r="U69" s="22"/>
      <c r="V69" s="22"/>
      <c r="W69" s="22"/>
      <c r="X69" s="17"/>
      <c r="Y69" s="21"/>
      <c r="Z69" s="22"/>
      <c r="AA69" s="23"/>
      <c r="AB69" s="23"/>
      <c r="AC69" s="22"/>
      <c r="AD69" s="23"/>
      <c r="AE69" s="23"/>
      <c r="AF69" s="22"/>
      <c r="AG69" s="23"/>
      <c r="AH69" s="23"/>
      <c r="AI69" s="22"/>
      <c r="AJ69" s="17"/>
      <c r="AK69" s="22"/>
      <c r="AL69" s="22"/>
      <c r="AM69" s="22"/>
      <c r="AN69" s="22"/>
      <c r="AO69" s="22"/>
      <c r="AP69" s="22"/>
      <c r="AQ69" s="22"/>
      <c r="AR69" s="22"/>
      <c r="AS69" s="22"/>
      <c r="AT69" s="22"/>
      <c r="AU69" s="17"/>
      <c r="AV69" s="21"/>
      <c r="AW69" s="22"/>
      <c r="AX69" s="23"/>
      <c r="AY69" s="23"/>
      <c r="AZ69" s="22"/>
      <c r="BA69" s="23"/>
      <c r="BB69" s="23"/>
      <c r="BC69" s="22"/>
      <c r="BD69" s="23"/>
      <c r="BE69" s="23"/>
      <c r="BF69" s="22"/>
      <c r="BG69" s="17"/>
      <c r="BH69" s="22"/>
      <c r="BI69" s="22"/>
      <c r="BJ69" s="22"/>
      <c r="BK69" s="22"/>
      <c r="BL69" s="22"/>
      <c r="BM69" s="22"/>
      <c r="BN69" s="22"/>
      <c r="BO69" s="22"/>
      <c r="BP69" s="22"/>
      <c r="BQ69" s="22"/>
      <c r="BR69" s="17"/>
      <c r="BS69" s="21"/>
      <c r="BT69" s="22"/>
      <c r="BU69" s="23"/>
      <c r="BV69" s="23"/>
      <c r="BW69" s="22"/>
      <c r="BX69" s="23"/>
      <c r="BY69" s="23"/>
      <c r="BZ69" s="22"/>
      <c r="CA69" s="23"/>
      <c r="CB69" s="23"/>
      <c r="CC69" s="22"/>
      <c r="CD69" s="17"/>
      <c r="CE69" s="22"/>
      <c r="CF69" s="22"/>
      <c r="CG69" s="22"/>
      <c r="CH69" s="22"/>
      <c r="CI69" s="22"/>
      <c r="CJ69" s="22"/>
      <c r="CK69" s="22"/>
      <c r="CL69" s="22"/>
      <c r="CM69" s="22"/>
      <c r="CN69" s="22"/>
      <c r="CO69" s="17"/>
      <c r="CP69" s="21"/>
      <c r="CQ69" s="22"/>
      <c r="CR69" s="23"/>
      <c r="CS69" s="23"/>
      <c r="CT69" s="22"/>
      <c r="CU69" s="23"/>
      <c r="CV69" s="23"/>
      <c r="CW69" s="22"/>
      <c r="CX69" s="23"/>
      <c r="CY69" s="23"/>
      <c r="CZ69" s="22"/>
      <c r="DA69" s="17"/>
      <c r="DB69" s="22"/>
      <c r="DC69" s="22"/>
      <c r="DD69" s="22"/>
      <c r="DE69" s="22"/>
      <c r="DF69" s="22"/>
      <c r="DG69" s="22"/>
      <c r="DH69" s="22"/>
      <c r="DI69" s="22"/>
      <c r="DJ69" s="22"/>
      <c r="DK69" s="22"/>
      <c r="DL69" s="17"/>
      <c r="DM69" s="21"/>
      <c r="DN69" s="22"/>
      <c r="DO69" s="23"/>
      <c r="DP69" s="23"/>
      <c r="DQ69" s="22"/>
      <c r="DR69" s="23"/>
      <c r="DS69" s="23"/>
      <c r="DT69" s="22"/>
      <c r="DU69" s="23"/>
      <c r="DV69" s="23"/>
      <c r="DW69" s="22"/>
      <c r="DX69" s="17"/>
      <c r="DY69" s="22"/>
      <c r="DZ69" s="22"/>
      <c r="EA69" s="22"/>
      <c r="EB69" s="22"/>
      <c r="EC69" s="22"/>
      <c r="ED69" s="22"/>
      <c r="EE69" s="22"/>
      <c r="EF69" s="22"/>
      <c r="EG69" s="22"/>
      <c r="EH69" s="22"/>
      <c r="EI69" s="17"/>
      <c r="EJ69" s="21"/>
      <c r="EK69" s="22"/>
      <c r="EL69" s="23"/>
      <c r="EM69" s="23"/>
      <c r="EN69" s="22"/>
      <c r="EO69" s="23"/>
      <c r="EP69" s="23"/>
      <c r="EQ69" s="22"/>
      <c r="ER69" s="23"/>
      <c r="ES69" s="23"/>
      <c r="ET69" s="22"/>
      <c r="EU69" s="17"/>
      <c r="EV69" s="22"/>
      <c r="EW69" s="22"/>
      <c r="EX69" s="22"/>
      <c r="EY69" s="22"/>
      <c r="EZ69" s="22"/>
      <c r="FA69" s="22"/>
      <c r="FB69" s="22"/>
      <c r="FC69" s="22"/>
      <c r="FD69" s="22"/>
      <c r="FE69" s="22"/>
      <c r="FF69" s="17"/>
      <c r="FG69" s="21"/>
      <c r="FH69" s="22"/>
      <c r="FI69" s="23"/>
      <c r="FJ69" s="23"/>
      <c r="FK69" s="22"/>
      <c r="FL69" s="23"/>
      <c r="FM69" s="23"/>
      <c r="FN69" s="22"/>
      <c r="FO69" s="23"/>
      <c r="FP69" s="23"/>
      <c r="FQ69" s="22"/>
      <c r="FR69" s="17"/>
      <c r="FS69" s="22"/>
      <c r="FT69" s="22"/>
      <c r="FU69" s="22"/>
      <c r="FV69" s="22"/>
      <c r="FW69" s="22"/>
      <c r="FX69" s="22"/>
      <c r="FY69" s="22"/>
      <c r="FZ69" s="22"/>
      <c r="GA69" s="22"/>
      <c r="GB69" s="22"/>
      <c r="GC69" s="17"/>
      <c r="GD69" s="21"/>
      <c r="GE69" s="22"/>
      <c r="GF69" s="23"/>
      <c r="GG69" s="23"/>
      <c r="GH69" s="22"/>
      <c r="GI69" s="23"/>
      <c r="GJ69" s="23"/>
      <c r="GK69" s="22"/>
      <c r="GL69" s="23"/>
      <c r="GM69" s="23"/>
      <c r="GN69" s="22"/>
      <c r="GO69" s="17"/>
      <c r="GP69" s="22"/>
      <c r="GQ69" s="22"/>
      <c r="GR69" s="22"/>
      <c r="GS69" s="22"/>
      <c r="GT69" s="22"/>
      <c r="GU69" s="22"/>
      <c r="GV69" s="22"/>
      <c r="GW69" s="22"/>
      <c r="GX69" s="22"/>
      <c r="GY69" s="22"/>
      <c r="GZ69" s="17"/>
      <c r="HA69" s="21"/>
      <c r="HB69" s="22"/>
      <c r="HC69" s="23"/>
      <c r="HD69" s="23"/>
      <c r="HE69" s="22"/>
      <c r="HF69" s="23"/>
      <c r="HG69" s="23"/>
      <c r="HH69" s="22"/>
      <c r="HI69" s="23"/>
      <c r="HJ69" s="23"/>
      <c r="HK69" s="22"/>
      <c r="HL69" s="17"/>
      <c r="HM69" s="22"/>
      <c r="HN69" s="22"/>
      <c r="HO69" s="22"/>
      <c r="HP69" s="22"/>
      <c r="HQ69" s="22"/>
      <c r="HR69" s="22"/>
      <c r="HS69" s="22"/>
      <c r="HT69" s="22"/>
      <c r="HU69" s="22"/>
      <c r="HV69" s="22"/>
      <c r="HW69" s="17"/>
      <c r="HX69" s="21"/>
      <c r="HY69" s="22"/>
      <c r="HZ69" s="23"/>
      <c r="IA69" s="23"/>
      <c r="IB69" s="22"/>
      <c r="IC69" s="23"/>
      <c r="ID69" s="23"/>
      <c r="IE69" s="22"/>
      <c r="IF69" s="23"/>
      <c r="IG69" s="23"/>
      <c r="IH69" s="22"/>
      <c r="II69" s="17"/>
      <c r="IJ69" s="22"/>
      <c r="IK69" s="22"/>
      <c r="IL69" s="22"/>
      <c r="IM69" s="22"/>
      <c r="IN69" s="22"/>
      <c r="IO69" s="22"/>
      <c r="IP69" s="22"/>
      <c r="IQ69" s="22"/>
      <c r="IR69" s="22"/>
      <c r="IS69" s="22"/>
      <c r="IT69" s="17"/>
      <c r="IU69" s="21"/>
      <c r="IV69" s="22"/>
    </row>
    <row r="70" spans="1:256" s="4" customFormat="1" ht="15" customHeight="1" x14ac:dyDescent="0.2">
      <c r="A70" s="17" t="s">
        <v>25</v>
      </c>
      <c r="B70" s="18">
        <v>100</v>
      </c>
      <c r="C70" s="19">
        <v>0.88</v>
      </c>
      <c r="D70" s="20">
        <v>1.47</v>
      </c>
      <c r="E70" s="20">
        <v>1.77</v>
      </c>
      <c r="F70" s="19">
        <v>2.0099999999999998</v>
      </c>
      <c r="G70" s="20">
        <v>2.23</v>
      </c>
      <c r="H70" s="20">
        <v>2.46</v>
      </c>
      <c r="I70" s="19">
        <v>2.7</v>
      </c>
      <c r="J70" s="20">
        <v>2.98</v>
      </c>
      <c r="K70" s="20">
        <v>3.2</v>
      </c>
      <c r="L70" s="19">
        <v>3.54</v>
      </c>
      <c r="M70" s="17" t="s">
        <v>25</v>
      </c>
      <c r="N70" s="19">
        <v>3.83</v>
      </c>
      <c r="O70" s="19">
        <v>4.16</v>
      </c>
      <c r="P70" s="19">
        <v>4.54</v>
      </c>
      <c r="Q70" s="19">
        <v>4.97</v>
      </c>
      <c r="R70" s="19">
        <v>5.47</v>
      </c>
      <c r="S70" s="19">
        <v>6.12</v>
      </c>
      <c r="T70" s="19">
        <v>6.91</v>
      </c>
      <c r="U70" s="19">
        <v>8.01</v>
      </c>
      <c r="V70" s="19">
        <v>9.8000000000000007</v>
      </c>
      <c r="W70" s="19">
        <v>22.86</v>
      </c>
      <c r="X70" s="17"/>
      <c r="Y70" s="21"/>
      <c r="Z70" s="22"/>
      <c r="AA70" s="23"/>
      <c r="AB70" s="23"/>
      <c r="AC70" s="22"/>
      <c r="AD70" s="23"/>
      <c r="AE70" s="23"/>
      <c r="AF70" s="22"/>
      <c r="AG70" s="23"/>
      <c r="AH70" s="23"/>
      <c r="AI70" s="22"/>
      <c r="AJ70" s="17"/>
      <c r="AK70" s="22"/>
      <c r="AL70" s="22"/>
      <c r="AM70" s="22"/>
      <c r="AN70" s="22"/>
      <c r="AO70" s="22"/>
      <c r="AP70" s="22"/>
      <c r="AQ70" s="22"/>
      <c r="AR70" s="22"/>
      <c r="AS70" s="22"/>
      <c r="AT70" s="22"/>
      <c r="AU70" s="17"/>
      <c r="AV70" s="21"/>
      <c r="AW70" s="22"/>
      <c r="AX70" s="23"/>
      <c r="AY70" s="23"/>
      <c r="AZ70" s="22"/>
      <c r="BA70" s="23"/>
      <c r="BB70" s="23"/>
      <c r="BC70" s="22"/>
      <c r="BD70" s="23"/>
      <c r="BE70" s="23"/>
      <c r="BF70" s="22"/>
      <c r="BG70" s="17"/>
      <c r="BH70" s="22"/>
      <c r="BI70" s="22"/>
      <c r="BJ70" s="22"/>
      <c r="BK70" s="22"/>
      <c r="BL70" s="22"/>
      <c r="BM70" s="22"/>
      <c r="BN70" s="22"/>
      <c r="BO70" s="22"/>
      <c r="BP70" s="22"/>
      <c r="BQ70" s="22"/>
      <c r="BR70" s="17"/>
      <c r="BS70" s="21"/>
      <c r="BT70" s="22"/>
      <c r="BU70" s="23"/>
      <c r="BV70" s="23"/>
      <c r="BW70" s="22"/>
      <c r="BX70" s="23"/>
      <c r="BY70" s="23"/>
      <c r="BZ70" s="22"/>
      <c r="CA70" s="23"/>
      <c r="CB70" s="23"/>
      <c r="CC70" s="22"/>
      <c r="CD70" s="17"/>
      <c r="CE70" s="22"/>
      <c r="CF70" s="22"/>
      <c r="CG70" s="22"/>
      <c r="CH70" s="22"/>
      <c r="CI70" s="22"/>
      <c r="CJ70" s="22"/>
      <c r="CK70" s="22"/>
      <c r="CL70" s="22"/>
      <c r="CM70" s="22"/>
      <c r="CN70" s="22"/>
      <c r="CO70" s="17"/>
      <c r="CP70" s="21"/>
      <c r="CQ70" s="22"/>
      <c r="CR70" s="23"/>
      <c r="CS70" s="23"/>
      <c r="CT70" s="22"/>
      <c r="CU70" s="23"/>
      <c r="CV70" s="23"/>
      <c r="CW70" s="22"/>
      <c r="CX70" s="23"/>
      <c r="CY70" s="23"/>
      <c r="CZ70" s="22"/>
      <c r="DA70" s="17"/>
      <c r="DB70" s="22"/>
      <c r="DC70" s="22"/>
      <c r="DD70" s="22"/>
      <c r="DE70" s="22"/>
      <c r="DF70" s="22"/>
      <c r="DG70" s="22"/>
      <c r="DH70" s="22"/>
      <c r="DI70" s="22"/>
      <c r="DJ70" s="22"/>
      <c r="DK70" s="22"/>
      <c r="DL70" s="17"/>
      <c r="DM70" s="21"/>
      <c r="DN70" s="22"/>
      <c r="DO70" s="23"/>
      <c r="DP70" s="23"/>
      <c r="DQ70" s="22"/>
      <c r="DR70" s="23"/>
      <c r="DS70" s="23"/>
      <c r="DT70" s="22"/>
      <c r="DU70" s="23"/>
      <c r="DV70" s="23"/>
      <c r="DW70" s="22"/>
      <c r="DX70" s="17"/>
      <c r="DY70" s="22"/>
      <c r="DZ70" s="22"/>
      <c r="EA70" s="22"/>
      <c r="EB70" s="22"/>
      <c r="EC70" s="22"/>
      <c r="ED70" s="22"/>
      <c r="EE70" s="22"/>
      <c r="EF70" s="22"/>
      <c r="EG70" s="22"/>
      <c r="EH70" s="22"/>
      <c r="EI70" s="17"/>
      <c r="EJ70" s="21"/>
      <c r="EK70" s="22"/>
      <c r="EL70" s="23"/>
      <c r="EM70" s="23"/>
      <c r="EN70" s="22"/>
      <c r="EO70" s="23"/>
      <c r="EP70" s="23"/>
      <c r="EQ70" s="22"/>
      <c r="ER70" s="23"/>
      <c r="ES70" s="23"/>
      <c r="ET70" s="22"/>
      <c r="EU70" s="17"/>
      <c r="EV70" s="22"/>
      <c r="EW70" s="22"/>
      <c r="EX70" s="22"/>
      <c r="EY70" s="22"/>
      <c r="EZ70" s="22"/>
      <c r="FA70" s="22"/>
      <c r="FB70" s="22"/>
      <c r="FC70" s="22"/>
      <c r="FD70" s="22"/>
      <c r="FE70" s="22"/>
      <c r="FF70" s="17"/>
      <c r="FG70" s="21"/>
      <c r="FH70" s="22"/>
      <c r="FI70" s="23"/>
      <c r="FJ70" s="23"/>
      <c r="FK70" s="22"/>
      <c r="FL70" s="23"/>
      <c r="FM70" s="23"/>
      <c r="FN70" s="22"/>
      <c r="FO70" s="23"/>
      <c r="FP70" s="23"/>
      <c r="FQ70" s="22"/>
      <c r="FR70" s="17"/>
      <c r="FS70" s="22"/>
      <c r="FT70" s="22"/>
      <c r="FU70" s="22"/>
      <c r="FV70" s="22"/>
      <c r="FW70" s="22"/>
      <c r="FX70" s="22"/>
      <c r="FY70" s="22"/>
      <c r="FZ70" s="22"/>
      <c r="GA70" s="22"/>
      <c r="GB70" s="22"/>
      <c r="GC70" s="17"/>
      <c r="GD70" s="21"/>
      <c r="GE70" s="22"/>
      <c r="GF70" s="23"/>
      <c r="GG70" s="23"/>
      <c r="GH70" s="22"/>
      <c r="GI70" s="23"/>
      <c r="GJ70" s="23"/>
      <c r="GK70" s="22"/>
      <c r="GL70" s="23"/>
      <c r="GM70" s="23"/>
      <c r="GN70" s="22"/>
      <c r="GO70" s="17"/>
      <c r="GP70" s="22"/>
      <c r="GQ70" s="22"/>
      <c r="GR70" s="22"/>
      <c r="GS70" s="22"/>
      <c r="GT70" s="22"/>
      <c r="GU70" s="22"/>
      <c r="GV70" s="22"/>
      <c r="GW70" s="22"/>
      <c r="GX70" s="22"/>
      <c r="GY70" s="22"/>
      <c r="GZ70" s="17"/>
      <c r="HA70" s="21"/>
      <c r="HB70" s="22"/>
      <c r="HC70" s="23"/>
      <c r="HD70" s="23"/>
      <c r="HE70" s="22"/>
      <c r="HF70" s="23"/>
      <c r="HG70" s="23"/>
      <c r="HH70" s="22"/>
      <c r="HI70" s="23"/>
      <c r="HJ70" s="23"/>
      <c r="HK70" s="22"/>
      <c r="HL70" s="17"/>
      <c r="HM70" s="22"/>
      <c r="HN70" s="22"/>
      <c r="HO70" s="22"/>
      <c r="HP70" s="22"/>
      <c r="HQ70" s="22"/>
      <c r="HR70" s="22"/>
      <c r="HS70" s="22"/>
      <c r="HT70" s="22"/>
      <c r="HU70" s="22"/>
      <c r="HV70" s="22"/>
      <c r="HW70" s="17"/>
      <c r="HX70" s="21"/>
      <c r="HY70" s="22"/>
      <c r="HZ70" s="23"/>
      <c r="IA70" s="23"/>
      <c r="IB70" s="22"/>
      <c r="IC70" s="23"/>
      <c r="ID70" s="23"/>
      <c r="IE70" s="22"/>
      <c r="IF70" s="23"/>
      <c r="IG70" s="23"/>
      <c r="IH70" s="22"/>
      <c r="II70" s="17"/>
      <c r="IJ70" s="22"/>
      <c r="IK70" s="22"/>
      <c r="IL70" s="22"/>
      <c r="IM70" s="22"/>
      <c r="IN70" s="22"/>
      <c r="IO70" s="22"/>
      <c r="IP70" s="22"/>
      <c r="IQ70" s="22"/>
      <c r="IR70" s="22"/>
      <c r="IS70" s="22"/>
      <c r="IT70" s="17"/>
      <c r="IU70" s="21"/>
      <c r="IV70" s="22"/>
    </row>
    <row r="71" spans="1:256" s="4" customFormat="1" ht="15" customHeight="1" x14ac:dyDescent="0.2">
      <c r="A71" s="17" t="s">
        <v>30</v>
      </c>
      <c r="B71" s="22">
        <v>98415.76</v>
      </c>
      <c r="C71" s="30">
        <v>17331.400000000001</v>
      </c>
      <c r="D71" s="31">
        <v>28858.21</v>
      </c>
      <c r="E71" s="31">
        <v>34849.85</v>
      </c>
      <c r="F71" s="30">
        <v>39534.089999999997</v>
      </c>
      <c r="G71" s="31">
        <v>43988.56</v>
      </c>
      <c r="H71" s="31">
        <v>48388.04</v>
      </c>
      <c r="I71" s="30">
        <v>53178.71</v>
      </c>
      <c r="J71" s="31">
        <v>58575.27</v>
      </c>
      <c r="K71" s="31">
        <v>63968.09</v>
      </c>
      <c r="L71" s="30">
        <v>69563.37</v>
      </c>
      <c r="M71" s="17" t="s">
        <v>30</v>
      </c>
      <c r="N71" s="22">
        <v>75394.27</v>
      </c>
      <c r="O71" s="22">
        <v>81912.81</v>
      </c>
      <c r="P71" s="22">
        <v>89341.78</v>
      </c>
      <c r="Q71" s="22">
        <v>97840.89</v>
      </c>
      <c r="R71" s="22">
        <v>107730.57</v>
      </c>
      <c r="S71" s="22">
        <v>120389.75</v>
      </c>
      <c r="T71" s="22">
        <v>135992.98000000001</v>
      </c>
      <c r="U71" s="22">
        <v>157685.73000000001</v>
      </c>
      <c r="V71" s="22">
        <v>193765.57</v>
      </c>
      <c r="W71" s="22">
        <v>450052.71</v>
      </c>
      <c r="X71" s="17"/>
      <c r="Y71" s="21"/>
      <c r="Z71" s="22"/>
      <c r="AA71" s="23"/>
      <c r="AB71" s="23"/>
      <c r="AC71" s="22"/>
      <c r="AD71" s="23"/>
      <c r="AE71" s="23"/>
      <c r="AF71" s="22"/>
      <c r="AG71" s="23"/>
      <c r="AH71" s="23"/>
      <c r="AI71" s="22"/>
      <c r="AJ71" s="17"/>
      <c r="AK71" s="22"/>
      <c r="AL71" s="22"/>
      <c r="AM71" s="22"/>
      <c r="AN71" s="22"/>
      <c r="AO71" s="22"/>
      <c r="AP71" s="22"/>
      <c r="AQ71" s="22"/>
      <c r="AR71" s="22"/>
      <c r="AS71" s="22"/>
      <c r="AT71" s="22"/>
      <c r="AU71" s="17"/>
      <c r="AV71" s="21"/>
      <c r="AW71" s="22"/>
      <c r="AX71" s="23"/>
      <c r="AY71" s="23"/>
      <c r="AZ71" s="22"/>
      <c r="BA71" s="23"/>
      <c r="BB71" s="23"/>
      <c r="BC71" s="22"/>
      <c r="BD71" s="23"/>
      <c r="BE71" s="23"/>
      <c r="BF71" s="22"/>
      <c r="BG71" s="17"/>
      <c r="BH71" s="22"/>
      <c r="BI71" s="22"/>
      <c r="BJ71" s="22"/>
      <c r="BK71" s="22"/>
      <c r="BL71" s="22"/>
      <c r="BM71" s="22"/>
      <c r="BN71" s="22"/>
      <c r="BO71" s="22"/>
      <c r="BP71" s="22"/>
      <c r="BQ71" s="22"/>
      <c r="BR71" s="17"/>
      <c r="BS71" s="21"/>
      <c r="BT71" s="22"/>
      <c r="BU71" s="23"/>
      <c r="BV71" s="23"/>
      <c r="BW71" s="22"/>
      <c r="BX71" s="23"/>
      <c r="BY71" s="23"/>
      <c r="BZ71" s="22"/>
      <c r="CA71" s="23"/>
      <c r="CB71" s="23"/>
      <c r="CC71" s="22"/>
      <c r="CD71" s="17"/>
      <c r="CE71" s="22"/>
      <c r="CF71" s="22"/>
      <c r="CG71" s="22"/>
      <c r="CH71" s="22"/>
      <c r="CI71" s="22"/>
      <c r="CJ71" s="22"/>
      <c r="CK71" s="22"/>
      <c r="CL71" s="22"/>
      <c r="CM71" s="22"/>
      <c r="CN71" s="22"/>
      <c r="CO71" s="17"/>
      <c r="CP71" s="21"/>
      <c r="CQ71" s="22"/>
      <c r="CR71" s="23"/>
      <c r="CS71" s="23"/>
      <c r="CT71" s="22"/>
      <c r="CU71" s="23"/>
      <c r="CV71" s="23"/>
      <c r="CW71" s="22"/>
      <c r="CX71" s="23"/>
      <c r="CY71" s="23"/>
      <c r="CZ71" s="22"/>
      <c r="DA71" s="17"/>
      <c r="DB71" s="22"/>
      <c r="DC71" s="22"/>
      <c r="DD71" s="22"/>
      <c r="DE71" s="22"/>
      <c r="DF71" s="22"/>
      <c r="DG71" s="22"/>
      <c r="DH71" s="22"/>
      <c r="DI71" s="22"/>
      <c r="DJ71" s="22"/>
      <c r="DK71" s="22"/>
      <c r="DL71" s="17"/>
      <c r="DM71" s="21"/>
      <c r="DN71" s="22"/>
      <c r="DO71" s="23"/>
      <c r="DP71" s="23"/>
      <c r="DQ71" s="22"/>
      <c r="DR71" s="23"/>
      <c r="DS71" s="23"/>
      <c r="DT71" s="22"/>
      <c r="DU71" s="23"/>
      <c r="DV71" s="23"/>
      <c r="DW71" s="22"/>
      <c r="DX71" s="17"/>
      <c r="DY71" s="22"/>
      <c r="DZ71" s="22"/>
      <c r="EA71" s="22"/>
      <c r="EB71" s="22"/>
      <c r="EC71" s="22"/>
      <c r="ED71" s="22"/>
      <c r="EE71" s="22"/>
      <c r="EF71" s="22"/>
      <c r="EG71" s="22"/>
      <c r="EH71" s="22"/>
      <c r="EI71" s="17"/>
      <c r="EJ71" s="21"/>
      <c r="EK71" s="22"/>
      <c r="EL71" s="23"/>
      <c r="EM71" s="23"/>
      <c r="EN71" s="22"/>
      <c r="EO71" s="23"/>
      <c r="EP71" s="23"/>
      <c r="EQ71" s="22"/>
      <c r="ER71" s="23"/>
      <c r="ES71" s="23"/>
      <c r="ET71" s="22"/>
      <c r="EU71" s="17"/>
      <c r="EV71" s="22"/>
      <c r="EW71" s="22"/>
      <c r="EX71" s="22"/>
      <c r="EY71" s="22"/>
      <c r="EZ71" s="22"/>
      <c r="FA71" s="22"/>
      <c r="FB71" s="22"/>
      <c r="FC71" s="22"/>
      <c r="FD71" s="22"/>
      <c r="FE71" s="22"/>
      <c r="FF71" s="17"/>
      <c r="FG71" s="21"/>
      <c r="FH71" s="22"/>
      <c r="FI71" s="23"/>
      <c r="FJ71" s="23"/>
      <c r="FK71" s="22"/>
      <c r="FL71" s="23"/>
      <c r="FM71" s="23"/>
      <c r="FN71" s="22"/>
      <c r="FO71" s="23"/>
      <c r="FP71" s="23"/>
      <c r="FQ71" s="22"/>
      <c r="FR71" s="17"/>
      <c r="FS71" s="22"/>
      <c r="FT71" s="22"/>
      <c r="FU71" s="22"/>
      <c r="FV71" s="22"/>
      <c r="FW71" s="22"/>
      <c r="FX71" s="22"/>
      <c r="FY71" s="22"/>
      <c r="FZ71" s="22"/>
      <c r="GA71" s="22"/>
      <c r="GB71" s="22"/>
      <c r="GC71" s="17"/>
      <c r="GD71" s="21"/>
      <c r="GE71" s="22"/>
      <c r="GF71" s="23"/>
      <c r="GG71" s="23"/>
      <c r="GH71" s="22"/>
      <c r="GI71" s="23"/>
      <c r="GJ71" s="23"/>
      <c r="GK71" s="22"/>
      <c r="GL71" s="23"/>
      <c r="GM71" s="23"/>
      <c r="GN71" s="22"/>
      <c r="GO71" s="17"/>
      <c r="GP71" s="22"/>
      <c r="GQ71" s="22"/>
      <c r="GR71" s="22"/>
      <c r="GS71" s="22"/>
      <c r="GT71" s="22"/>
      <c r="GU71" s="22"/>
      <c r="GV71" s="22"/>
      <c r="GW71" s="22"/>
      <c r="GX71" s="22"/>
      <c r="GY71" s="22"/>
      <c r="GZ71" s="17"/>
      <c r="HA71" s="21"/>
      <c r="HB71" s="22"/>
      <c r="HC71" s="23"/>
      <c r="HD71" s="23"/>
      <c r="HE71" s="22"/>
      <c r="HF71" s="23"/>
      <c r="HG71" s="23"/>
      <c r="HH71" s="22"/>
      <c r="HI71" s="23"/>
      <c r="HJ71" s="23"/>
      <c r="HK71" s="22"/>
      <c r="HL71" s="17"/>
      <c r="HM71" s="22"/>
      <c r="HN71" s="22"/>
      <c r="HO71" s="22"/>
      <c r="HP71" s="22"/>
      <c r="HQ71" s="22"/>
      <c r="HR71" s="22"/>
      <c r="HS71" s="22"/>
      <c r="HT71" s="22"/>
      <c r="HU71" s="22"/>
      <c r="HV71" s="22"/>
      <c r="HW71" s="17"/>
      <c r="HX71" s="21"/>
      <c r="HY71" s="22"/>
      <c r="HZ71" s="23"/>
      <c r="IA71" s="23"/>
      <c r="IB71" s="22"/>
      <c r="IC71" s="23"/>
      <c r="ID71" s="23"/>
      <c r="IE71" s="22"/>
      <c r="IF71" s="23"/>
      <c r="IG71" s="23"/>
      <c r="IH71" s="22"/>
      <c r="II71" s="17"/>
      <c r="IJ71" s="22"/>
      <c r="IK71" s="22"/>
      <c r="IL71" s="22"/>
      <c r="IM71" s="22"/>
      <c r="IN71" s="22"/>
      <c r="IO71" s="22"/>
      <c r="IP71" s="22"/>
      <c r="IQ71" s="22"/>
      <c r="IR71" s="22"/>
      <c r="IS71" s="22"/>
      <c r="IT71" s="17"/>
      <c r="IU71" s="21"/>
      <c r="IV71" s="22"/>
    </row>
    <row r="72" spans="1:256" s="4" customFormat="1" ht="15" customHeight="1" thickBot="1" x14ac:dyDescent="0.25">
      <c r="A72" s="24" t="s">
        <v>31</v>
      </c>
      <c r="B72" s="25">
        <v>72528</v>
      </c>
      <c r="C72" s="32">
        <v>18051</v>
      </c>
      <c r="D72" s="33">
        <v>29024</v>
      </c>
      <c r="E72" s="33">
        <v>34896</v>
      </c>
      <c r="F72" s="32">
        <v>39514</v>
      </c>
      <c r="G72" s="33">
        <v>44046</v>
      </c>
      <c r="H72" s="33">
        <v>48252</v>
      </c>
      <c r="I72" s="32">
        <v>53176</v>
      </c>
      <c r="J72" s="33">
        <v>58613</v>
      </c>
      <c r="K72" s="33">
        <v>63986</v>
      </c>
      <c r="L72" s="32">
        <v>69483</v>
      </c>
      <c r="M72" s="24" t="s">
        <v>31</v>
      </c>
      <c r="N72" s="25">
        <v>75382.5</v>
      </c>
      <c r="O72" s="25">
        <v>81824</v>
      </c>
      <c r="P72" s="25">
        <v>89143</v>
      </c>
      <c r="Q72" s="25">
        <v>97820</v>
      </c>
      <c r="R72" s="25">
        <v>107501</v>
      </c>
      <c r="S72" s="25">
        <v>120171</v>
      </c>
      <c r="T72" s="25">
        <v>135358</v>
      </c>
      <c r="U72" s="25">
        <v>157028</v>
      </c>
      <c r="V72" s="25">
        <v>191304</v>
      </c>
      <c r="W72" s="25">
        <v>310060</v>
      </c>
      <c r="X72" s="2"/>
    </row>
    <row r="73" spans="1:256" ht="12.75" customHeight="1" x14ac:dyDescent="0.2">
      <c r="A73" s="8" t="s">
        <v>27</v>
      </c>
      <c r="B73" s="3"/>
      <c r="C73" s="5"/>
      <c r="D73" s="5"/>
      <c r="E73" s="5"/>
      <c r="F73" s="5"/>
      <c r="G73" s="5"/>
      <c r="H73" s="5"/>
      <c r="I73" s="3"/>
      <c r="J73" s="3"/>
      <c r="K73" s="3"/>
      <c r="L73" s="3"/>
      <c r="M73" s="8" t="s">
        <v>27</v>
      </c>
    </row>
    <row r="74" spans="1:256" ht="12.75" customHeight="1" x14ac:dyDescent="0.2">
      <c r="A74" s="7" t="s">
        <v>32</v>
      </c>
      <c r="B74" s="3"/>
      <c r="C74" s="5"/>
      <c r="D74" s="5"/>
      <c r="E74" s="5"/>
      <c r="F74" s="5"/>
      <c r="G74" s="5"/>
      <c r="H74" s="5"/>
      <c r="I74" s="3"/>
      <c r="J74" s="3"/>
      <c r="K74" s="3"/>
      <c r="L74" s="3"/>
      <c r="M74" s="7" t="s">
        <v>28</v>
      </c>
    </row>
    <row r="75" spans="1:256" s="6" customFormat="1" ht="12.75" customHeight="1" x14ac:dyDescent="0.2">
      <c r="A75" s="8" t="s">
        <v>0</v>
      </c>
      <c r="B75" s="3"/>
      <c r="C75" s="5"/>
      <c r="D75" s="5"/>
      <c r="E75" s="5"/>
      <c r="F75" s="5"/>
      <c r="G75" s="5"/>
      <c r="H75" s="5"/>
      <c r="I75" s="5"/>
      <c r="J75" s="5"/>
      <c r="K75" s="5"/>
      <c r="L75" s="5"/>
      <c r="M75" s="8" t="s">
        <v>0</v>
      </c>
      <c r="N75" s="5"/>
      <c r="O75" s="5"/>
      <c r="P75" s="3"/>
      <c r="Q75" s="3"/>
      <c r="R75" s="2"/>
      <c r="S75" s="3"/>
      <c r="T75" s="3"/>
      <c r="U75" s="3"/>
      <c r="V75" s="3"/>
      <c r="W75" s="3"/>
    </row>
    <row r="76" spans="1:256" ht="12.75" customHeight="1" x14ac:dyDescent="0.2">
      <c r="A76" s="7" t="s">
        <v>1</v>
      </c>
      <c r="B76" s="3"/>
      <c r="C76" s="5"/>
      <c r="D76" s="5"/>
      <c r="E76" s="5"/>
      <c r="F76" s="5"/>
      <c r="G76" s="5"/>
      <c r="H76" s="5"/>
      <c r="I76" s="5"/>
      <c r="J76" s="5"/>
      <c r="K76" s="5"/>
      <c r="L76" s="5"/>
      <c r="M76" s="7" t="s">
        <v>1</v>
      </c>
      <c r="N76" s="5"/>
      <c r="O76" s="5"/>
      <c r="P76" s="3"/>
      <c r="Q76" s="3"/>
      <c r="S76" s="3"/>
      <c r="T76" s="3"/>
      <c r="U76" s="3"/>
      <c r="V76" s="3"/>
      <c r="W76" s="3"/>
    </row>
    <row r="77" spans="1:256" ht="12.75" customHeight="1" x14ac:dyDescent="0.2">
      <c r="A77" s="8" t="s">
        <v>34</v>
      </c>
      <c r="B77" s="3"/>
      <c r="C77" s="5"/>
      <c r="D77" s="5"/>
      <c r="E77" s="5"/>
      <c r="F77" s="5"/>
      <c r="G77" s="5"/>
      <c r="H77" s="5"/>
      <c r="I77" s="3"/>
      <c r="J77" s="3"/>
      <c r="K77" s="3"/>
      <c r="L77" s="3"/>
      <c r="M77" s="8" t="s">
        <v>2</v>
      </c>
    </row>
    <row r="78" spans="1:256" ht="12.75" customHeight="1" x14ac:dyDescent="0.2">
      <c r="A78" s="7" t="s">
        <v>35</v>
      </c>
      <c r="B78" s="3"/>
      <c r="C78" s="5"/>
      <c r="D78" s="5"/>
      <c r="E78" s="5"/>
      <c r="F78" s="5"/>
      <c r="G78" s="5"/>
      <c r="H78" s="5"/>
      <c r="I78" s="3"/>
      <c r="J78" s="3"/>
      <c r="K78" s="3"/>
      <c r="L78" s="3"/>
      <c r="M78" s="7" t="s">
        <v>3</v>
      </c>
    </row>
    <row r="79" spans="1:256" ht="12.75" customHeight="1" x14ac:dyDescent="0.2">
      <c r="A79" s="8" t="s">
        <v>4</v>
      </c>
      <c r="B79" s="3"/>
      <c r="C79" s="5"/>
      <c r="D79" s="5"/>
      <c r="E79" s="5"/>
      <c r="F79" s="5"/>
      <c r="G79" s="5"/>
      <c r="H79" s="5"/>
      <c r="I79" s="3"/>
      <c r="J79" s="3"/>
      <c r="K79" s="3"/>
      <c r="L79" s="3"/>
      <c r="M79" s="8" t="s">
        <v>4</v>
      </c>
    </row>
    <row r="80" spans="1:256" ht="12.75" customHeight="1" x14ac:dyDescent="0.2">
      <c r="A80" s="7" t="s">
        <v>26</v>
      </c>
      <c r="B80" s="3"/>
      <c r="C80" s="3"/>
      <c r="D80" s="3"/>
      <c r="E80" s="3"/>
      <c r="F80" s="3"/>
      <c r="G80" s="3"/>
      <c r="H80" s="3"/>
      <c r="I80" s="3"/>
      <c r="J80" s="3"/>
      <c r="K80" s="3"/>
      <c r="L80" s="3"/>
      <c r="M80" s="7" t="s">
        <v>26</v>
      </c>
    </row>
  </sheetData>
  <mergeCells count="2">
    <mergeCell ref="C3:L3"/>
    <mergeCell ref="N3:W3"/>
  </mergeCells>
  <phoneticPr fontId="3" type="noConversion"/>
  <pageMargins left="0.78740157480314998" right="0.39370078740157499" top="0" bottom="0" header="0" footer="0"/>
  <pageSetup paperSize="9" scale="75" orientation="landscape" r:id="rId1"/>
  <headerFooter alignWithMargins="0">
    <oddFooter>&amp;C&amp;P/&amp;N</oddFooter>
  </headerFooter>
  <rowBreaks count="1" manualBreakCount="1">
    <brk id="48" max="16383" man="1"/>
  </rowBreaks>
  <colBreaks count="1" manualBreakCount="1">
    <brk id="12" max="5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F21" sqref="F21"/>
    </sheetView>
  </sheetViews>
  <sheetFormatPr defaultColWidth="9.140625" defaultRowHeight="12.75" x14ac:dyDescent="0.2"/>
  <cols>
    <col min="1" max="1" width="5.42578125" style="68" customWidth="1"/>
    <col min="2" max="2" width="10.85546875" style="68" customWidth="1"/>
    <col min="3" max="3" width="21.140625" style="68" customWidth="1"/>
    <col min="4" max="4" width="11.42578125" style="68" bestFit="1" customWidth="1"/>
    <col min="5" max="5" width="28.42578125" style="68" customWidth="1"/>
    <col min="6" max="6" width="14" style="68" bestFit="1" customWidth="1"/>
    <col min="7" max="16384" width="9.140625" style="68"/>
  </cols>
  <sheetData>
    <row r="1" spans="1:6" ht="12.75" customHeight="1" x14ac:dyDescent="0.2">
      <c r="A1" s="149" t="s">
        <v>79</v>
      </c>
      <c r="B1" s="149"/>
      <c r="C1" s="149" t="s">
        <v>86</v>
      </c>
      <c r="D1" s="149"/>
      <c r="E1" s="149"/>
      <c r="F1" s="149"/>
    </row>
    <row r="2" spans="1:6" ht="12.75" customHeight="1" x14ac:dyDescent="0.2">
      <c r="A2" s="149" t="s">
        <v>85</v>
      </c>
      <c r="B2" s="149"/>
      <c r="C2" s="149" t="s">
        <v>84</v>
      </c>
      <c r="D2" s="149"/>
      <c r="E2" s="68" t="s">
        <v>83</v>
      </c>
    </row>
    <row r="3" spans="1:6" ht="12.75" customHeight="1" x14ac:dyDescent="0.2">
      <c r="A3" s="149"/>
      <c r="B3" s="149"/>
      <c r="C3" s="68" t="s">
        <v>82</v>
      </c>
      <c r="D3" s="68" t="s">
        <v>81</v>
      </c>
      <c r="E3" s="68" t="s">
        <v>80</v>
      </c>
    </row>
    <row r="4" spans="1:6" ht="12.75" customHeight="1" x14ac:dyDescent="0.2">
      <c r="A4" s="149"/>
      <c r="B4" s="149"/>
      <c r="C4" s="68" t="s">
        <v>79</v>
      </c>
      <c r="D4" s="68" t="s">
        <v>79</v>
      </c>
      <c r="E4" s="68" t="s">
        <v>79</v>
      </c>
    </row>
    <row r="5" spans="1:6" ht="12.75" customHeight="1" x14ac:dyDescent="0.2">
      <c r="A5" s="149"/>
      <c r="B5" s="149"/>
      <c r="C5" s="68" t="s">
        <v>79</v>
      </c>
      <c r="D5" s="68" t="s">
        <v>79</v>
      </c>
      <c r="E5" s="68" t="s">
        <v>79</v>
      </c>
      <c r="F5" s="68" t="s">
        <v>78</v>
      </c>
    </row>
    <row r="6" spans="1:6" ht="12.75" customHeight="1" x14ac:dyDescent="0.2">
      <c r="A6" s="68" t="s">
        <v>77</v>
      </c>
      <c r="B6" s="68" t="s">
        <v>61</v>
      </c>
      <c r="C6" s="69">
        <v>35376533</v>
      </c>
      <c r="D6" s="69">
        <v>35209723</v>
      </c>
      <c r="E6" s="68">
        <v>4</v>
      </c>
      <c r="F6" s="69">
        <f>(C6+D6)/E6</f>
        <v>17646564</v>
      </c>
    </row>
    <row r="7" spans="1:6" ht="12.75" customHeight="1" x14ac:dyDescent="0.2">
      <c r="A7" s="68" t="s">
        <v>76</v>
      </c>
      <c r="B7" s="68" t="s">
        <v>61</v>
      </c>
      <c r="C7" s="69">
        <v>35901154</v>
      </c>
      <c r="D7" s="69">
        <v>35615946</v>
      </c>
      <c r="E7" s="68">
        <v>4</v>
      </c>
      <c r="F7" s="69">
        <f>(C7+D7)/E7</f>
        <v>17879275</v>
      </c>
    </row>
    <row r="8" spans="1:6" ht="12.75" customHeight="1" x14ac:dyDescent="0.2">
      <c r="A8" s="68" t="s">
        <v>75</v>
      </c>
      <c r="B8" s="68" t="s">
        <v>61</v>
      </c>
      <c r="C8" s="69">
        <v>36462470</v>
      </c>
      <c r="D8" s="69">
        <v>36098842</v>
      </c>
      <c r="E8" s="68">
        <v>4</v>
      </c>
      <c r="F8" s="69">
        <f t="shared" ref="F8:F21" si="0">(C8+D8)/E8</f>
        <v>18140328</v>
      </c>
    </row>
    <row r="9" spans="1:6" ht="12.75" customHeight="1" x14ac:dyDescent="0.2">
      <c r="A9" s="68" t="s">
        <v>74</v>
      </c>
      <c r="B9" s="68" t="s">
        <v>61</v>
      </c>
      <c r="C9" s="69">
        <v>37043182</v>
      </c>
      <c r="D9" s="69">
        <v>36679806</v>
      </c>
      <c r="E9" s="68">
        <v>3.84</v>
      </c>
      <c r="F9" s="69">
        <f t="shared" si="0"/>
        <v>19198694.791666668</v>
      </c>
    </row>
    <row r="10" spans="1:6" ht="12.75" customHeight="1" x14ac:dyDescent="0.2">
      <c r="A10" s="68" t="s">
        <v>73</v>
      </c>
      <c r="B10" s="68" t="s">
        <v>61</v>
      </c>
      <c r="C10" s="69">
        <v>37532954</v>
      </c>
      <c r="D10" s="69">
        <v>37191315</v>
      </c>
      <c r="E10" s="68">
        <v>3.76</v>
      </c>
      <c r="F10" s="69">
        <f t="shared" si="0"/>
        <v>19873475.797872342</v>
      </c>
    </row>
    <row r="11" spans="1:6" ht="12.75" customHeight="1" x14ac:dyDescent="0.2">
      <c r="A11" s="68" t="s">
        <v>72</v>
      </c>
      <c r="B11" s="68" t="s">
        <v>61</v>
      </c>
      <c r="C11" s="69">
        <v>37956168</v>
      </c>
      <c r="D11" s="69">
        <v>37671216</v>
      </c>
      <c r="E11" s="68">
        <v>3.69</v>
      </c>
      <c r="F11" s="69">
        <f t="shared" si="0"/>
        <v>20495226.016260162</v>
      </c>
    </row>
    <row r="12" spans="1:6" ht="12.75" customHeight="1" x14ac:dyDescent="0.2">
      <c r="A12" s="68" t="s">
        <v>71</v>
      </c>
      <c r="B12" s="68" t="s">
        <v>61</v>
      </c>
      <c r="C12" s="69">
        <v>38473360</v>
      </c>
      <c r="D12" s="69">
        <v>38194504</v>
      </c>
      <c r="E12" s="68">
        <v>3.63</v>
      </c>
      <c r="F12" s="69">
        <f t="shared" si="0"/>
        <v>21120623.691460054</v>
      </c>
    </row>
    <row r="13" spans="1:6" ht="12.75" customHeight="1" x14ac:dyDescent="0.2">
      <c r="A13" s="68" t="s">
        <v>70</v>
      </c>
      <c r="B13" s="68" t="s">
        <v>61</v>
      </c>
      <c r="C13" s="69">
        <v>38984302</v>
      </c>
      <c r="D13" s="69">
        <v>38711602</v>
      </c>
      <c r="E13" s="68">
        <v>3.57</v>
      </c>
      <c r="F13" s="69">
        <f t="shared" si="0"/>
        <v>21763558.543417368</v>
      </c>
    </row>
    <row r="14" spans="1:6" ht="12.75" customHeight="1" x14ac:dyDescent="0.2">
      <c r="A14" s="68" t="s">
        <v>69</v>
      </c>
      <c r="B14" s="68" t="s">
        <v>61</v>
      </c>
      <c r="C14" s="69">
        <v>39511191</v>
      </c>
      <c r="D14" s="69">
        <v>39229862</v>
      </c>
      <c r="E14" s="68">
        <v>3.52</v>
      </c>
      <c r="F14" s="69">
        <f t="shared" si="0"/>
        <v>22369617.329545453</v>
      </c>
    </row>
    <row r="15" spans="1:6" ht="12.75" customHeight="1" x14ac:dyDescent="0.2">
      <c r="A15" s="68" t="s">
        <v>68</v>
      </c>
      <c r="B15" s="68" t="s">
        <v>61</v>
      </c>
      <c r="C15" s="69">
        <v>40043650</v>
      </c>
      <c r="D15" s="69">
        <v>39771221</v>
      </c>
      <c r="E15" s="68">
        <v>3.48</v>
      </c>
      <c r="F15" s="69">
        <f t="shared" si="0"/>
        <v>22935307.758620691</v>
      </c>
    </row>
    <row r="16" spans="1:6" ht="12.75" customHeight="1" x14ac:dyDescent="0.2">
      <c r="A16" s="68" t="s">
        <v>67</v>
      </c>
      <c r="B16" s="68" t="s">
        <v>61</v>
      </c>
      <c r="C16" s="69">
        <v>40535135</v>
      </c>
      <c r="D16" s="69">
        <v>40275390</v>
      </c>
      <c r="E16" s="68">
        <v>3.45</v>
      </c>
      <c r="F16" s="69">
        <f t="shared" si="0"/>
        <v>23423340.579710145</v>
      </c>
    </row>
    <row r="17" spans="1:6" ht="12.75" customHeight="1" x14ac:dyDescent="0.2">
      <c r="A17" s="68" t="s">
        <v>66</v>
      </c>
      <c r="B17" s="68" t="s">
        <v>61</v>
      </c>
      <c r="C17" s="69">
        <v>41139980</v>
      </c>
      <c r="D17" s="69">
        <v>40863902</v>
      </c>
      <c r="E17" s="68">
        <v>3.41</v>
      </c>
      <c r="F17" s="69">
        <f t="shared" si="0"/>
        <v>24048059.237536658</v>
      </c>
    </row>
    <row r="18" spans="1:6" ht="12.75" customHeight="1" x14ac:dyDescent="0.2">
      <c r="A18" s="68" t="s">
        <v>65</v>
      </c>
      <c r="B18" s="68" t="s">
        <v>61</v>
      </c>
      <c r="C18" s="69">
        <v>41721136</v>
      </c>
      <c r="D18" s="69">
        <v>41433861</v>
      </c>
      <c r="E18" s="68">
        <v>3.35</v>
      </c>
      <c r="F18" s="70">
        <f t="shared" si="0"/>
        <v>24822387.164179105</v>
      </c>
    </row>
    <row r="19" spans="1:6" ht="12.75" customHeight="1" x14ac:dyDescent="0.2">
      <c r="A19" s="68" t="s">
        <v>64</v>
      </c>
      <c r="B19" s="68" t="s">
        <v>61</v>
      </c>
      <c r="C19" s="69">
        <v>41915985</v>
      </c>
      <c r="D19" s="69">
        <v>41698377</v>
      </c>
      <c r="E19" s="68">
        <v>3.3</v>
      </c>
      <c r="F19" s="69">
        <f t="shared" si="0"/>
        <v>25337685.454545457</v>
      </c>
    </row>
    <row r="20" spans="1:6" ht="12.75" customHeight="1" x14ac:dyDescent="0.2">
      <c r="A20" s="68" t="s">
        <v>63</v>
      </c>
      <c r="B20" s="68" t="s">
        <v>61</v>
      </c>
      <c r="C20" s="69">
        <v>42428101</v>
      </c>
      <c r="D20" s="69">
        <v>42252172</v>
      </c>
      <c r="E20" s="68">
        <v>3.23</v>
      </c>
      <c r="F20" s="69">
        <f t="shared" si="0"/>
        <v>26216802.786377709</v>
      </c>
    </row>
    <row r="21" spans="1:6" ht="12.75" customHeight="1" x14ac:dyDescent="0.2">
      <c r="A21" s="68" t="s">
        <v>62</v>
      </c>
      <c r="B21" s="68" t="s">
        <v>61</v>
      </c>
      <c r="C21" s="69">
        <v>42704112</v>
      </c>
      <c r="D21" s="69">
        <v>42575441</v>
      </c>
      <c r="E21" s="68">
        <v>3.17</v>
      </c>
      <c r="F21" s="69">
        <f t="shared" si="0"/>
        <v>26902067.192429021</v>
      </c>
    </row>
    <row r="22" spans="1:6" ht="12.75" customHeight="1" x14ac:dyDescent="0.2"/>
  </sheetData>
  <mergeCells count="4">
    <mergeCell ref="A1:B1"/>
    <mergeCell ref="C1:F1"/>
    <mergeCell ref="A2:B5"/>
    <mergeCell ref="C2:D2"/>
  </mergeCells>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6"/>
  <sheetViews>
    <sheetView showGridLines="0" topLeftCell="C2" zoomScaleNormal="100" workbookViewId="0">
      <selection activeCell="W5" sqref="W5"/>
    </sheetView>
  </sheetViews>
  <sheetFormatPr defaultColWidth="9.140625" defaultRowHeight="15" x14ac:dyDescent="0.25"/>
  <cols>
    <col min="1" max="1" width="11.42578125" style="34" customWidth="1"/>
    <col min="2" max="2" width="15.42578125" style="34" customWidth="1"/>
    <col min="3" max="3" width="10.42578125" style="34" customWidth="1"/>
    <col min="4" max="4" width="11.85546875" style="34" customWidth="1"/>
    <col min="5" max="5" width="7" style="34" customWidth="1"/>
    <col min="6" max="6" width="15.42578125" style="34" customWidth="1"/>
    <col min="7" max="8" width="10.42578125" style="34" customWidth="1"/>
    <col min="9" max="9" width="5" style="34" customWidth="1"/>
    <col min="10" max="10" width="15.42578125" style="34" customWidth="1"/>
    <col min="11" max="12" width="10.42578125" style="34" customWidth="1"/>
    <col min="13" max="13" width="7" style="34" customWidth="1"/>
    <col min="14" max="14" width="15.42578125" style="34" customWidth="1"/>
    <col min="15" max="17" width="10.42578125" style="34" customWidth="1"/>
    <col min="18" max="18" width="13.28515625" style="34" bestFit="1" customWidth="1"/>
    <col min="19" max="20" width="9.28515625" style="34" customWidth="1"/>
    <col min="21" max="21" width="5.42578125" style="34" customWidth="1"/>
    <col min="22" max="22" width="12.140625" style="34" bestFit="1" customWidth="1"/>
    <col min="23" max="23" width="5.140625" style="34" bestFit="1" customWidth="1"/>
    <col min="24" max="24" width="5.140625" style="34" customWidth="1"/>
    <col min="25" max="25" width="13.28515625" style="34" bestFit="1" customWidth="1"/>
    <col min="26" max="28" width="5.42578125" style="34" customWidth="1"/>
    <col min="29" max="29" width="15.42578125" style="34" customWidth="1"/>
    <col min="30" max="31" width="10.42578125" style="34" customWidth="1"/>
    <col min="32" max="32" width="6.42578125" style="34" customWidth="1"/>
    <col min="33" max="33" width="15.42578125" style="34" customWidth="1"/>
    <col min="34" max="35" width="10.42578125" style="34" customWidth="1"/>
    <col min="36" max="36" width="6.42578125" style="34" customWidth="1"/>
    <col min="37" max="37" width="15.42578125" style="34" customWidth="1"/>
    <col min="38" max="39" width="10.42578125" style="34" customWidth="1"/>
    <col min="40" max="40" width="7.42578125" style="34" customWidth="1"/>
    <col min="41" max="41" width="15.42578125" style="34" customWidth="1"/>
    <col min="42" max="43" width="10.42578125" style="34" customWidth="1"/>
    <col min="44" max="16384" width="9.140625" style="34"/>
  </cols>
  <sheetData>
    <row r="1" spans="1:46" s="63" customFormat="1" ht="14.25" customHeight="1" x14ac:dyDescent="0.2">
      <c r="A1" s="67" t="s">
        <v>60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row>
    <row r="2" spans="1:46" s="63" customFormat="1" ht="14.25" customHeight="1" thickBot="1" x14ac:dyDescent="0.25">
      <c r="A2" s="66" t="s">
        <v>59</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4"/>
      <c r="AS2" s="64"/>
      <c r="AT2" s="64"/>
    </row>
    <row r="3" spans="1:46" s="44" customFormat="1" ht="75" customHeight="1" x14ac:dyDescent="0.2">
      <c r="B3" s="150" t="s">
        <v>58</v>
      </c>
      <c r="C3" s="150"/>
      <c r="D3" s="150"/>
      <c r="E3" s="62"/>
      <c r="F3" s="151" t="s">
        <v>57</v>
      </c>
      <c r="G3" s="151"/>
      <c r="H3" s="151"/>
      <c r="I3" s="62"/>
      <c r="J3" s="151" t="s">
        <v>56</v>
      </c>
      <c r="K3" s="151"/>
      <c r="L3" s="151"/>
      <c r="M3" s="62"/>
      <c r="N3" s="150" t="s">
        <v>55</v>
      </c>
      <c r="O3" s="150"/>
      <c r="P3" s="150"/>
      <c r="Q3" s="62"/>
      <c r="R3" s="152" t="s">
        <v>110</v>
      </c>
      <c r="S3" s="152"/>
      <c r="T3" s="152"/>
      <c r="U3" s="62"/>
      <c r="V3" s="89" t="s">
        <v>108</v>
      </c>
      <c r="W3" s="89"/>
      <c r="X3" s="89"/>
      <c r="Y3" s="153" t="s">
        <v>109</v>
      </c>
      <c r="Z3" s="153"/>
      <c r="AA3" s="153"/>
      <c r="AB3" s="62"/>
      <c r="AC3" s="150" t="s">
        <v>54</v>
      </c>
      <c r="AD3" s="150"/>
      <c r="AE3" s="150"/>
      <c r="AF3" s="62"/>
      <c r="AG3" s="150" t="s">
        <v>53</v>
      </c>
      <c r="AH3" s="150"/>
      <c r="AI3" s="150"/>
      <c r="AJ3" s="62"/>
      <c r="AK3" s="150" t="s">
        <v>52</v>
      </c>
      <c r="AL3" s="150"/>
      <c r="AM3" s="150"/>
      <c r="AN3" s="62"/>
      <c r="AO3" s="150" t="s">
        <v>51</v>
      </c>
      <c r="AP3" s="150"/>
      <c r="AQ3" s="150"/>
    </row>
    <row r="4" spans="1:46" s="44" customFormat="1" ht="75" customHeight="1" x14ac:dyDescent="0.2">
      <c r="A4" s="61"/>
      <c r="B4" s="60" t="s">
        <v>50</v>
      </c>
      <c r="C4" s="59" t="s">
        <v>49</v>
      </c>
      <c r="D4" s="59" t="s">
        <v>48</v>
      </c>
      <c r="E4" s="59"/>
      <c r="F4" s="60" t="s">
        <v>50</v>
      </c>
      <c r="G4" s="59" t="s">
        <v>49</v>
      </c>
      <c r="H4" s="59" t="s">
        <v>48</v>
      </c>
      <c r="I4" s="59"/>
      <c r="J4" s="60" t="s">
        <v>50</v>
      </c>
      <c r="K4" s="59" t="s">
        <v>49</v>
      </c>
      <c r="L4" s="59" t="s">
        <v>48</v>
      </c>
      <c r="M4" s="59"/>
      <c r="N4" s="60" t="s">
        <v>50</v>
      </c>
      <c r="O4" s="59" t="s">
        <v>49</v>
      </c>
      <c r="P4" s="59" t="s">
        <v>48</v>
      </c>
      <c r="Q4" s="59"/>
      <c r="R4" s="60" t="s">
        <v>50</v>
      </c>
      <c r="S4" s="59" t="s">
        <v>49</v>
      </c>
      <c r="T4" s="59" t="s">
        <v>48</v>
      </c>
      <c r="U4" s="59"/>
      <c r="V4" s="60" t="s">
        <v>50</v>
      </c>
      <c r="W4" s="59" t="s">
        <v>49</v>
      </c>
      <c r="X4" s="59"/>
      <c r="Y4" s="60" t="s">
        <v>50</v>
      </c>
      <c r="Z4" s="59" t="s">
        <v>49</v>
      </c>
      <c r="AA4" s="59"/>
      <c r="AB4" s="59"/>
      <c r="AC4" s="60" t="s">
        <v>50</v>
      </c>
      <c r="AD4" s="59" t="s">
        <v>49</v>
      </c>
      <c r="AE4" s="59" t="s">
        <v>48</v>
      </c>
      <c r="AF4" s="59"/>
      <c r="AG4" s="60" t="s">
        <v>50</v>
      </c>
      <c r="AH4" s="59" t="s">
        <v>49</v>
      </c>
      <c r="AI4" s="59" t="s">
        <v>48</v>
      </c>
      <c r="AJ4" s="59"/>
      <c r="AK4" s="60" t="s">
        <v>50</v>
      </c>
      <c r="AL4" s="59" t="s">
        <v>49</v>
      </c>
      <c r="AM4" s="59" t="s">
        <v>48</v>
      </c>
      <c r="AN4" s="59"/>
      <c r="AO4" s="60" t="s">
        <v>50</v>
      </c>
      <c r="AP4" s="59" t="s">
        <v>49</v>
      </c>
      <c r="AQ4" s="59" t="s">
        <v>48</v>
      </c>
    </row>
    <row r="5" spans="1:46" s="44" customFormat="1" ht="15" customHeight="1" x14ac:dyDescent="0.2">
      <c r="A5" s="56">
        <v>1998</v>
      </c>
      <c r="B5" s="55">
        <v>71944699.611844316</v>
      </c>
      <c r="C5" s="54">
        <v>100</v>
      </c>
      <c r="D5" s="58" t="s">
        <v>43</v>
      </c>
      <c r="E5" s="52"/>
      <c r="F5" s="52">
        <v>46220685.536860861</v>
      </c>
      <c r="G5" s="51">
        <v>64.244740455141908</v>
      </c>
      <c r="H5" s="53" t="s">
        <v>43</v>
      </c>
      <c r="I5" s="52"/>
      <c r="J5" s="52">
        <v>233198.36808537735</v>
      </c>
      <c r="K5" s="51">
        <v>0.32413557821983835</v>
      </c>
      <c r="L5" s="53" t="s">
        <v>43</v>
      </c>
      <c r="M5" s="52"/>
      <c r="N5" s="52">
        <v>7635651.5337045696</v>
      </c>
      <c r="O5" s="51">
        <v>10.613223176829424</v>
      </c>
      <c r="P5" s="53" t="s">
        <v>43</v>
      </c>
      <c r="Q5" s="95">
        <v>1998</v>
      </c>
      <c r="R5" s="52">
        <f>AC5+AG5+AK5-AO5</f>
        <v>17855164.173193503</v>
      </c>
      <c r="S5" s="51">
        <f>R5*100/B5</f>
        <v>24.817900789808832</v>
      </c>
      <c r="T5" s="52"/>
      <c r="U5" s="52"/>
      <c r="V5" s="84">
        <v>10872386.355846068</v>
      </c>
      <c r="W5" s="51">
        <f t="shared" ref="W5:W15" si="0">V5*100/B5</f>
        <v>15.112143652700912</v>
      </c>
      <c r="X5" s="52"/>
      <c r="Y5" s="84">
        <f t="shared" ref="Y5:Y15" si="1">R5-V5</f>
        <v>6982777.8173474353</v>
      </c>
      <c r="Z5" s="51">
        <f t="shared" ref="Z5:Z15" si="2">Y5*100/B5</f>
        <v>9.7057571371079217</v>
      </c>
      <c r="AA5" s="52"/>
      <c r="AB5" s="52"/>
      <c r="AC5" s="52">
        <v>16872453.346395351</v>
      </c>
      <c r="AD5" s="51">
        <v>23.451975527628203</v>
      </c>
      <c r="AE5" s="53" t="s">
        <v>43</v>
      </c>
      <c r="AF5" s="52"/>
      <c r="AG5" s="52">
        <v>308553.65694070247</v>
      </c>
      <c r="AH5" s="51">
        <v>0.42887614877177832</v>
      </c>
      <c r="AI5" s="53" t="s">
        <v>43</v>
      </c>
      <c r="AJ5" s="52"/>
      <c r="AK5" s="52">
        <v>14868257.018064436</v>
      </c>
      <c r="AL5" s="51">
        <v>20.666229893628831</v>
      </c>
      <c r="AM5" s="53" t="s">
        <v>43</v>
      </c>
      <c r="AN5" s="52"/>
      <c r="AO5" s="52">
        <v>14194099.848206986</v>
      </c>
      <c r="AP5" s="51">
        <v>19.729180780219977</v>
      </c>
      <c r="AQ5" s="53" t="s">
        <v>43</v>
      </c>
    </row>
    <row r="6" spans="1:46" s="44" customFormat="1" ht="15" customHeight="1" x14ac:dyDescent="0.2">
      <c r="A6" s="56">
        <v>1999</v>
      </c>
      <c r="B6" s="55">
        <v>107374257.94956362</v>
      </c>
      <c r="C6" s="54">
        <v>100</v>
      </c>
      <c r="D6" s="54">
        <v>49.245543492249851</v>
      </c>
      <c r="E6" s="52"/>
      <c r="F6" s="52">
        <v>70560059.255811438</v>
      </c>
      <c r="G6" s="51">
        <v>65.714129814014882</v>
      </c>
      <c r="H6" s="51">
        <v>52.659049592719697</v>
      </c>
      <c r="I6" s="52"/>
      <c r="J6" s="52">
        <v>345204.59990277467</v>
      </c>
      <c r="K6" s="51">
        <v>0.32149661054228279</v>
      </c>
      <c r="L6" s="51">
        <v>48.030452672975059</v>
      </c>
      <c r="M6" s="52"/>
      <c r="N6" s="52">
        <v>13602774.619439909</v>
      </c>
      <c r="O6" s="51">
        <v>12.668562166762049</v>
      </c>
      <c r="P6" s="51">
        <v>78.148184989792043</v>
      </c>
      <c r="Q6" s="95">
        <v>1999</v>
      </c>
      <c r="R6" s="52">
        <f>AC6+AG6+AK6-AO6</f>
        <v>22866219.474409517</v>
      </c>
      <c r="S6" s="51">
        <f>R6*100/B6</f>
        <v>21.295811408680798</v>
      </c>
      <c r="T6" s="51">
        <f>(R6/R5-1)*100</f>
        <v>28.065019467808995</v>
      </c>
      <c r="U6" s="52"/>
      <c r="V6" s="84">
        <v>16905961.308531817</v>
      </c>
      <c r="W6" s="51">
        <f t="shared" si="0"/>
        <v>15.744892333945598</v>
      </c>
      <c r="X6" s="52"/>
      <c r="Y6" s="84">
        <f t="shared" si="1"/>
        <v>5960258.1658776999</v>
      </c>
      <c r="Z6" s="51">
        <f t="shared" si="2"/>
        <v>5.5509190747351962</v>
      </c>
      <c r="AA6" s="52"/>
      <c r="AB6" s="52"/>
      <c r="AC6" s="52">
        <v>21346315.934538893</v>
      </c>
      <c r="AD6" s="51">
        <v>19.880291926735168</v>
      </c>
      <c r="AE6" s="51">
        <v>26.515779870858807</v>
      </c>
      <c r="AF6" s="52"/>
      <c r="AG6" s="52">
        <v>1566178.5808508263</v>
      </c>
      <c r="AH6" s="51">
        <v>1.4586164419282877</v>
      </c>
      <c r="AI6" s="53" t="s">
        <v>43</v>
      </c>
      <c r="AJ6" s="52"/>
      <c r="AK6" s="52">
        <v>20198077.742168564</v>
      </c>
      <c r="AL6" s="51">
        <v>18.810912529571201</v>
      </c>
      <c r="AM6" s="51">
        <v>35.846977339903219</v>
      </c>
      <c r="AN6" s="52"/>
      <c r="AO6" s="52">
        <v>20244352.783148769</v>
      </c>
      <c r="AP6" s="51">
        <v>18.854009489553864</v>
      </c>
      <c r="AQ6" s="51">
        <v>42.625125930095919</v>
      </c>
    </row>
    <row r="7" spans="1:46" s="44" customFormat="1" ht="15" customHeight="1" x14ac:dyDescent="0.2">
      <c r="A7" s="56">
        <v>2000</v>
      </c>
      <c r="B7" s="55">
        <v>171494210.04634798</v>
      </c>
      <c r="C7" s="54">
        <v>100</v>
      </c>
      <c r="D7" s="54">
        <v>59.716316853992225</v>
      </c>
      <c r="E7" s="52"/>
      <c r="F7" s="52">
        <v>114222182.68752286</v>
      </c>
      <c r="G7" s="51">
        <v>66.604104393176428</v>
      </c>
      <c r="H7" s="51">
        <v>61.879374666363162</v>
      </c>
      <c r="I7" s="52"/>
      <c r="J7" s="52">
        <v>584921.23223520454</v>
      </c>
      <c r="K7" s="51">
        <v>0.34107345786025306</v>
      </c>
      <c r="L7" s="51">
        <v>69.441899789268433</v>
      </c>
      <c r="M7" s="52"/>
      <c r="N7" s="52">
        <v>20456956.44242822</v>
      </c>
      <c r="O7" s="51">
        <v>11.928657204753168</v>
      </c>
      <c r="P7" s="51">
        <v>50.388115768623464</v>
      </c>
      <c r="Q7" s="95">
        <v>2000</v>
      </c>
      <c r="R7" s="52">
        <f t="shared" ref="R7:R29" si="3">AC7+AG7+AK7-AO7</f>
        <v>36230149.684161678</v>
      </c>
      <c r="S7" s="51">
        <f t="shared" ref="S7:S29" si="4">R7*100/B7</f>
        <v>21.126164944210146</v>
      </c>
      <c r="T7" s="51">
        <f t="shared" ref="T7:T29" si="5">(R7/R6-1)*100</f>
        <v>58.443986443444487</v>
      </c>
      <c r="U7" s="52"/>
      <c r="V7" s="84">
        <v>25995350.606424917</v>
      </c>
      <c r="W7" s="51">
        <f t="shared" si="0"/>
        <v>15.158150586774575</v>
      </c>
      <c r="X7" s="52"/>
      <c r="Y7" s="84">
        <f t="shared" si="1"/>
        <v>10234799.077736761</v>
      </c>
      <c r="Z7" s="51">
        <f t="shared" si="2"/>
        <v>5.9680143574355702</v>
      </c>
      <c r="AA7" s="52"/>
      <c r="AB7" s="52"/>
      <c r="AC7" s="52">
        <v>38091182.609488428</v>
      </c>
      <c r="AD7" s="51">
        <v>22.211351974619969</v>
      </c>
      <c r="AE7" s="51">
        <v>78.443824809394414</v>
      </c>
      <c r="AF7" s="52"/>
      <c r="AG7" s="52">
        <v>2584164.3028724366</v>
      </c>
      <c r="AH7" s="51">
        <v>1.506852215112126</v>
      </c>
      <c r="AI7" s="53" t="s">
        <v>43</v>
      </c>
      <c r="AJ7" s="52"/>
      <c r="AK7" s="52">
        <v>34095104.990615651</v>
      </c>
      <c r="AL7" s="51">
        <v>19.881198893770886</v>
      </c>
      <c r="AM7" s="51">
        <v>68.803712045496042</v>
      </c>
      <c r="AN7" s="52"/>
      <c r="AO7" s="52">
        <v>38540302.218814835</v>
      </c>
      <c r="AP7" s="51">
        <v>22.473238139292835</v>
      </c>
      <c r="AQ7" s="51">
        <v>90.375571062441992</v>
      </c>
    </row>
    <row r="8" spans="1:46" s="44" customFormat="1" ht="15" customHeight="1" x14ac:dyDescent="0.2">
      <c r="A8" s="56">
        <v>2001</v>
      </c>
      <c r="B8" s="55">
        <v>247266207.47870868</v>
      </c>
      <c r="C8" s="54">
        <v>100</v>
      </c>
      <c r="D8" s="54">
        <v>44.183414362433922</v>
      </c>
      <c r="E8" s="52"/>
      <c r="F8" s="52">
        <v>159518438.48587543</v>
      </c>
      <c r="G8" s="51">
        <v>64.512834209102778</v>
      </c>
      <c r="H8" s="51">
        <v>39.656268802242522</v>
      </c>
      <c r="I8" s="52"/>
      <c r="J8" s="52">
        <v>799664.28516188462</v>
      </c>
      <c r="K8" s="51">
        <v>0.32340217181951209</v>
      </c>
      <c r="L8" s="51">
        <v>36.713157446185676</v>
      </c>
      <c r="M8" s="52"/>
      <c r="N8" s="52">
        <v>31269089.603604384</v>
      </c>
      <c r="O8" s="51">
        <v>12.645921139991142</v>
      </c>
      <c r="P8" s="51">
        <v>52.853087855980078</v>
      </c>
      <c r="Q8" s="95">
        <v>2001</v>
      </c>
      <c r="R8" s="52">
        <f t="shared" si="3"/>
        <v>55679015.10406699</v>
      </c>
      <c r="S8" s="51">
        <f t="shared" si="4"/>
        <v>22.517842479086568</v>
      </c>
      <c r="T8" s="51">
        <f t="shared" si="5"/>
        <v>53.681438220520384</v>
      </c>
      <c r="U8" s="52"/>
      <c r="V8" s="84">
        <v>43687851.267071925</v>
      </c>
      <c r="W8" s="51">
        <f t="shared" si="0"/>
        <v>17.668346885141492</v>
      </c>
      <c r="X8" s="52"/>
      <c r="Y8" s="84">
        <f t="shared" si="1"/>
        <v>11991163.836995065</v>
      </c>
      <c r="Z8" s="51">
        <f t="shared" si="2"/>
        <v>4.8494955939450755</v>
      </c>
      <c r="AA8" s="52"/>
      <c r="AB8" s="52"/>
      <c r="AC8" s="52">
        <v>44385050.88732601</v>
      </c>
      <c r="AD8" s="51">
        <v>17.95031004839101</v>
      </c>
      <c r="AE8" s="51">
        <v>16.523163227465119</v>
      </c>
      <c r="AF8" s="52"/>
      <c r="AG8" s="52">
        <v>185755.78069957733</v>
      </c>
      <c r="AH8" s="51">
        <v>7.5123803852401541E-2</v>
      </c>
      <c r="AI8" s="53" t="s">
        <v>43</v>
      </c>
      <c r="AJ8" s="52"/>
      <c r="AK8" s="52">
        <v>67211756.792073622</v>
      </c>
      <c r="AL8" s="51">
        <v>27.181941874471878</v>
      </c>
      <c r="AM8" s="51">
        <v>97.130223856395247</v>
      </c>
      <c r="AN8" s="52"/>
      <c r="AO8" s="52">
        <v>56103548.35603223</v>
      </c>
      <c r="AP8" s="51">
        <v>22.689533247628724</v>
      </c>
      <c r="AQ8" s="51">
        <v>45.571116794832136</v>
      </c>
    </row>
    <row r="9" spans="1:46" s="44" customFormat="1" ht="15" customHeight="1" x14ac:dyDescent="0.2">
      <c r="A9" s="56">
        <v>2002</v>
      </c>
      <c r="B9" s="55">
        <v>362109647.62603688</v>
      </c>
      <c r="C9" s="54">
        <v>100</v>
      </c>
      <c r="D9" s="54">
        <v>46.445262908485773</v>
      </c>
      <c r="E9" s="52"/>
      <c r="F9" s="52">
        <v>229819815.16234338</v>
      </c>
      <c r="G9" s="51">
        <v>63.466913038364069</v>
      </c>
      <c r="H9" s="51">
        <v>44.071003542761474</v>
      </c>
      <c r="I9" s="52"/>
      <c r="J9" s="52">
        <v>1310791.3607901398</v>
      </c>
      <c r="K9" s="51">
        <v>0.36198741717697597</v>
      </c>
      <c r="L9" s="51">
        <v>63.917707106899513</v>
      </c>
      <c r="M9" s="52"/>
      <c r="N9" s="52">
        <v>46479184.946606152</v>
      </c>
      <c r="O9" s="51">
        <v>12.835666006503866</v>
      </c>
      <c r="P9" s="51">
        <v>48.642590928673854</v>
      </c>
      <c r="Q9" s="95">
        <v>2002</v>
      </c>
      <c r="R9" s="52">
        <f t="shared" si="3"/>
        <v>84499856.156297207</v>
      </c>
      <c r="S9" s="51">
        <f t="shared" si="4"/>
        <v>23.33543353795509</v>
      </c>
      <c r="T9" s="51">
        <f t="shared" si="5"/>
        <v>51.762483582661353</v>
      </c>
      <c r="U9" s="52"/>
      <c r="V9" s="84">
        <v>57534801.539434537</v>
      </c>
      <c r="W9" s="51">
        <f t="shared" si="0"/>
        <v>15.888778969748056</v>
      </c>
      <c r="X9" s="52"/>
      <c r="Y9" s="84">
        <f t="shared" si="1"/>
        <v>26965054.61686267</v>
      </c>
      <c r="Z9" s="51">
        <f t="shared" si="2"/>
        <v>7.446654568207034</v>
      </c>
      <c r="AA9" s="52"/>
      <c r="AB9" s="52"/>
      <c r="AC9" s="52">
        <v>70519752.216082886</v>
      </c>
      <c r="AD9" s="51">
        <v>19.474695766435659</v>
      </c>
      <c r="AE9" s="51">
        <v>58.881764932750229</v>
      </c>
      <c r="AF9" s="52"/>
      <c r="AG9" s="52">
        <v>5912865.8998800199</v>
      </c>
      <c r="AH9" s="51">
        <v>1.6328937764139442</v>
      </c>
      <c r="AI9" s="53" t="s">
        <v>43</v>
      </c>
      <c r="AJ9" s="52"/>
      <c r="AK9" s="52">
        <v>90908057.998303041</v>
      </c>
      <c r="AL9" s="51">
        <v>25.105119014168579</v>
      </c>
      <c r="AM9" s="51">
        <v>35.256184836138601</v>
      </c>
      <c r="AN9" s="52"/>
      <c r="AO9" s="52">
        <v>82840819.957968742</v>
      </c>
      <c r="AP9" s="51">
        <v>22.877275019063099</v>
      </c>
      <c r="AQ9" s="51">
        <v>47.65700634880028</v>
      </c>
    </row>
    <row r="10" spans="1:46" s="44" customFormat="1" ht="15" customHeight="1" x14ac:dyDescent="0.2">
      <c r="A10" s="56">
        <v>2003</v>
      </c>
      <c r="B10" s="55">
        <v>472171775.30730963</v>
      </c>
      <c r="C10" s="54">
        <v>100</v>
      </c>
      <c r="D10" s="54">
        <v>30.394696303407443</v>
      </c>
      <c r="E10" s="52"/>
      <c r="F10" s="52">
        <v>306456151.07487583</v>
      </c>
      <c r="G10" s="51">
        <v>64.903530261930854</v>
      </c>
      <c r="H10" s="51">
        <v>33.3462699282031</v>
      </c>
      <c r="I10" s="52"/>
      <c r="J10" s="52">
        <v>1936702.9426490779</v>
      </c>
      <c r="K10" s="51">
        <v>0.4101691468933289</v>
      </c>
      <c r="L10" s="51">
        <v>47.750664261445934</v>
      </c>
      <c r="M10" s="52"/>
      <c r="N10" s="52">
        <v>59448404.209701203</v>
      </c>
      <c r="O10" s="51">
        <v>12.590418851488874</v>
      </c>
      <c r="P10" s="51">
        <v>27.903284616530357</v>
      </c>
      <c r="Q10" s="95">
        <v>2003</v>
      </c>
      <c r="R10" s="52">
        <f t="shared" si="3"/>
        <v>104330517.0800835</v>
      </c>
      <c r="S10" s="51">
        <f t="shared" si="4"/>
        <v>22.095881739686945</v>
      </c>
      <c r="T10" s="51">
        <f t="shared" si="5"/>
        <v>23.468277729498176</v>
      </c>
      <c r="U10" s="52"/>
      <c r="V10" s="84">
        <v>68682543.618052721</v>
      </c>
      <c r="W10" s="51">
        <f t="shared" si="0"/>
        <v>14.546092589577421</v>
      </c>
      <c r="X10" s="52"/>
      <c r="Y10" s="84">
        <f t="shared" si="1"/>
        <v>35647973.462030783</v>
      </c>
      <c r="Z10" s="51">
        <f t="shared" si="2"/>
        <v>7.5497891501095236</v>
      </c>
      <c r="AA10" s="52"/>
      <c r="AB10" s="52"/>
      <c r="AC10" s="52">
        <v>97636341.171872109</v>
      </c>
      <c r="AD10" s="51">
        <v>20.678140091776175</v>
      </c>
      <c r="AE10" s="51">
        <v>38.452473390292141</v>
      </c>
      <c r="AF10" s="52"/>
      <c r="AG10" s="52">
        <v>7698682.800734695</v>
      </c>
      <c r="AH10" s="51">
        <v>1.6304834815092584</v>
      </c>
      <c r="AI10" s="53" t="s">
        <v>43</v>
      </c>
      <c r="AJ10" s="52"/>
      <c r="AK10" s="52">
        <v>108628678.60766424</v>
      </c>
      <c r="AL10" s="51">
        <v>23.006177897220571</v>
      </c>
      <c r="AM10" s="51">
        <v>19.492904149038125</v>
      </c>
      <c r="AN10" s="52"/>
      <c r="AO10" s="52">
        <v>109633185.50018756</v>
      </c>
      <c r="AP10" s="51">
        <v>23.218919730819064</v>
      </c>
      <c r="AQ10" s="51">
        <v>32.341984972882415</v>
      </c>
    </row>
    <row r="11" spans="1:46" s="44" customFormat="1" ht="15" customHeight="1" x14ac:dyDescent="0.2">
      <c r="A11" s="56">
        <v>2004</v>
      </c>
      <c r="B11" s="55">
        <v>582852798.81681311</v>
      </c>
      <c r="C11" s="54">
        <v>100</v>
      </c>
      <c r="D11" s="54">
        <v>23.440838545986267</v>
      </c>
      <c r="E11" s="52"/>
      <c r="F11" s="52">
        <v>372637115.60310638</v>
      </c>
      <c r="G11" s="51">
        <v>63.933314956976616</v>
      </c>
      <c r="H11" s="51">
        <v>21.595573884258783</v>
      </c>
      <c r="I11" s="52"/>
      <c r="J11" s="52">
        <v>2017261.9280939833</v>
      </c>
      <c r="K11" s="51">
        <v>0.3461014397098221</v>
      </c>
      <c r="L11" s="51">
        <v>4.1595943121103858</v>
      </c>
      <c r="M11" s="52"/>
      <c r="N11" s="52">
        <v>71779490.936964303</v>
      </c>
      <c r="O11" s="51">
        <v>12.315200524502265</v>
      </c>
      <c r="P11" s="51">
        <v>20.742502496393044</v>
      </c>
      <c r="Q11" s="95">
        <v>2004</v>
      </c>
      <c r="R11" s="52">
        <f t="shared" si="3"/>
        <v>136418930.3486484</v>
      </c>
      <c r="S11" s="51">
        <f t="shared" si="4"/>
        <v>23.40538307881129</v>
      </c>
      <c r="T11" s="51">
        <f t="shared" si="5"/>
        <v>30.756497874858614</v>
      </c>
      <c r="U11" s="52"/>
      <c r="V11" s="84">
        <v>83249283.599479258</v>
      </c>
      <c r="W11" s="51">
        <f t="shared" si="0"/>
        <v>14.283071775322121</v>
      </c>
      <c r="X11" s="52"/>
      <c r="Y11" s="84">
        <f t="shared" si="1"/>
        <v>53169646.749169141</v>
      </c>
      <c r="Z11" s="51">
        <f t="shared" si="2"/>
        <v>9.1223113034891714</v>
      </c>
      <c r="AA11" s="52"/>
      <c r="AB11" s="52"/>
      <c r="AC11" s="52">
        <v>146751504.53237593</v>
      </c>
      <c r="AD11" s="51">
        <v>25.178141861938453</v>
      </c>
      <c r="AE11" s="51">
        <v>50.304182613771815</v>
      </c>
      <c r="AF11" s="52"/>
      <c r="AG11" s="52">
        <v>-1144880.6608086547</v>
      </c>
      <c r="AH11" s="51">
        <v>-0.19642706754308359</v>
      </c>
      <c r="AI11" s="53" t="s">
        <v>43</v>
      </c>
      <c r="AJ11" s="52"/>
      <c r="AK11" s="52">
        <v>137697535.33237126</v>
      </c>
      <c r="AL11" s="51">
        <v>23.624753215888514</v>
      </c>
      <c r="AM11" s="51">
        <v>26.759836442175128</v>
      </c>
      <c r="AN11" s="52"/>
      <c r="AO11" s="52">
        <v>146885228.85529014</v>
      </c>
      <c r="AP11" s="51">
        <v>25.20108493147259</v>
      </c>
      <c r="AQ11" s="51">
        <v>33.978802298906885</v>
      </c>
    </row>
    <row r="12" spans="1:46" s="44" customFormat="1" ht="15" customHeight="1" x14ac:dyDescent="0.2">
      <c r="A12" s="56">
        <v>2005</v>
      </c>
      <c r="B12" s="55">
        <v>680275847.3071866</v>
      </c>
      <c r="C12" s="54">
        <v>100</v>
      </c>
      <c r="D12" s="54">
        <v>16.714863287633094</v>
      </c>
      <c r="E12" s="52"/>
      <c r="F12" s="52">
        <v>429142886.5465017</v>
      </c>
      <c r="G12" s="51">
        <v>63.083657643473146</v>
      </c>
      <c r="H12" s="51">
        <v>15.163752771095204</v>
      </c>
      <c r="I12" s="52"/>
      <c r="J12" s="52">
        <v>2153584.3015349838</v>
      </c>
      <c r="K12" s="51">
        <v>0.31657515257373342</v>
      </c>
      <c r="L12" s="51">
        <v>6.7577924087332235</v>
      </c>
      <c r="M12" s="52"/>
      <c r="N12" s="52">
        <v>82898243.4564282</v>
      </c>
      <c r="O12" s="51">
        <v>12.185974819563823</v>
      </c>
      <c r="P12" s="51">
        <v>15.49015237406492</v>
      </c>
      <c r="Q12" s="95">
        <v>2005</v>
      </c>
      <c r="R12" s="52">
        <f t="shared" si="3"/>
        <v>166081133.00272173</v>
      </c>
      <c r="S12" s="51">
        <f t="shared" si="4"/>
        <v>24.413792384389303</v>
      </c>
      <c r="T12" s="51">
        <f t="shared" si="5"/>
        <v>21.743465205499767</v>
      </c>
      <c r="U12" s="52"/>
      <c r="V12" s="84">
        <v>94066606.063942224</v>
      </c>
      <c r="W12" s="51">
        <f t="shared" si="0"/>
        <v>13.827715100616432</v>
      </c>
      <c r="X12" s="52"/>
      <c r="Y12" s="84">
        <f t="shared" si="1"/>
        <v>72014526.938779503</v>
      </c>
      <c r="Z12" s="51">
        <f t="shared" si="2"/>
        <v>10.586077283772871</v>
      </c>
      <c r="AA12" s="52"/>
      <c r="AB12" s="52"/>
      <c r="AC12" s="52">
        <v>179663285.79256865</v>
      </c>
      <c r="AD12" s="51">
        <v>26.410357872288177</v>
      </c>
      <c r="AE12" s="51">
        <v>22.426878255910367</v>
      </c>
      <c r="AF12" s="52"/>
      <c r="AG12" s="52">
        <v>2675228.5498720701</v>
      </c>
      <c r="AH12" s="51">
        <v>0.39325643567410656</v>
      </c>
      <c r="AI12" s="53" t="s">
        <v>43</v>
      </c>
      <c r="AJ12" s="52"/>
      <c r="AK12" s="52">
        <v>148818964.513699</v>
      </c>
      <c r="AL12" s="51">
        <v>21.876267561576096</v>
      </c>
      <c r="AM12" s="51">
        <v>8.0767089654023749</v>
      </c>
      <c r="AN12" s="52"/>
      <c r="AO12" s="52">
        <v>165076345.85341799</v>
      </c>
      <c r="AP12" s="51">
        <v>24.266089485149074</v>
      </c>
      <c r="AQ12" s="51">
        <v>12.384578857857491</v>
      </c>
    </row>
    <row r="13" spans="1:46" s="44" customFormat="1" ht="15" customHeight="1" x14ac:dyDescent="0.2">
      <c r="A13" s="56">
        <v>2006</v>
      </c>
      <c r="B13" s="55">
        <v>795757108.82502365</v>
      </c>
      <c r="C13" s="54">
        <v>100</v>
      </c>
      <c r="D13" s="54">
        <v>16.975652152720059</v>
      </c>
      <c r="E13" s="52"/>
      <c r="F13" s="52">
        <v>488586239.51445889</v>
      </c>
      <c r="G13" s="51">
        <v>61.398916088337764</v>
      </c>
      <c r="H13" s="51">
        <v>13.851645881007954</v>
      </c>
      <c r="I13" s="52"/>
      <c r="J13" s="52">
        <v>2531010.9437109665</v>
      </c>
      <c r="K13" s="51">
        <v>0.31806325267368762</v>
      </c>
      <c r="L13" s="51">
        <v>17.525510466758561</v>
      </c>
      <c r="M13" s="52"/>
      <c r="N13" s="52">
        <v>102712569.24493991</v>
      </c>
      <c r="O13" s="51">
        <v>12.907527699827941</v>
      </c>
      <c r="P13" s="51">
        <v>23.901985087206626</v>
      </c>
      <c r="Q13" s="95">
        <v>2006</v>
      </c>
      <c r="R13" s="52">
        <f t="shared" si="3"/>
        <v>201927289.12191391</v>
      </c>
      <c r="S13" s="51">
        <f t="shared" si="4"/>
        <v>25.37549295916061</v>
      </c>
      <c r="T13" s="51">
        <f t="shared" si="5"/>
        <v>21.583520940096633</v>
      </c>
      <c r="U13" s="52"/>
      <c r="V13" s="84">
        <v>112408199.76853442</v>
      </c>
      <c r="W13" s="51">
        <f t="shared" si="0"/>
        <v>14.125943522453847</v>
      </c>
      <c r="X13" s="52"/>
      <c r="Y13" s="84">
        <f t="shared" si="1"/>
        <v>89519089.353379488</v>
      </c>
      <c r="Z13" s="51">
        <f t="shared" si="2"/>
        <v>11.249549436706763</v>
      </c>
      <c r="AA13" s="52"/>
      <c r="AB13" s="52"/>
      <c r="AC13" s="52">
        <v>226558851.09162396</v>
      </c>
      <c r="AD13" s="51">
        <v>28.470854809723257</v>
      </c>
      <c r="AE13" s="51">
        <v>26.101918982601077</v>
      </c>
      <c r="AF13" s="52"/>
      <c r="AG13" s="52">
        <v>6985484.8522360232</v>
      </c>
      <c r="AH13" s="51">
        <v>0.87784133811263743</v>
      </c>
      <c r="AI13" s="53" t="s">
        <v>43</v>
      </c>
      <c r="AJ13" s="52"/>
      <c r="AK13" s="52">
        <v>178208483.08200601</v>
      </c>
      <c r="AL13" s="51">
        <v>22.394833939358708</v>
      </c>
      <c r="AM13" s="51">
        <v>19.748503602577912</v>
      </c>
      <c r="AN13" s="52"/>
      <c r="AO13" s="52">
        <v>209825529.90395212</v>
      </c>
      <c r="AP13" s="51">
        <v>26.368037128033993</v>
      </c>
      <c r="AQ13" s="51">
        <v>27.10817459593504</v>
      </c>
    </row>
    <row r="14" spans="1:46" s="44" customFormat="1" ht="15" customHeight="1" x14ac:dyDescent="0.2">
      <c r="A14" s="56">
        <v>2007</v>
      </c>
      <c r="B14" s="55">
        <v>887714413.79010105</v>
      </c>
      <c r="C14" s="54">
        <v>100</v>
      </c>
      <c r="D14" s="54">
        <v>11.55595142603967</v>
      </c>
      <c r="E14" s="52"/>
      <c r="F14" s="52">
        <v>548251108.47964096</v>
      </c>
      <c r="G14" s="51">
        <v>61.759852038323913</v>
      </c>
      <c r="H14" s="51">
        <v>12.211737486605244</v>
      </c>
      <c r="I14" s="52"/>
      <c r="J14" s="52">
        <v>2847121.7110943948</v>
      </c>
      <c r="K14" s="51">
        <v>0.32072496141395235</v>
      </c>
      <c r="L14" s="51">
        <v>12.48950614650235</v>
      </c>
      <c r="M14" s="52"/>
      <c r="N14" s="52">
        <v>118862212.27790911</v>
      </c>
      <c r="O14" s="51">
        <v>13.389690471559012</v>
      </c>
      <c r="P14" s="51">
        <v>15.723141920885013</v>
      </c>
      <c r="Q14" s="95">
        <v>2007</v>
      </c>
      <c r="R14" s="52">
        <f t="shared" si="3"/>
        <v>217753971.32145649</v>
      </c>
      <c r="S14" s="51">
        <f t="shared" si="4"/>
        <v>24.529732528703104</v>
      </c>
      <c r="T14" s="51">
        <f t="shared" si="5"/>
        <v>7.8378124464332233</v>
      </c>
      <c r="U14" s="52"/>
      <c r="V14" s="84">
        <v>126934102.17823465</v>
      </c>
      <c r="W14" s="51">
        <f t="shared" si="0"/>
        <v>14.298979514851954</v>
      </c>
      <c r="X14" s="52"/>
      <c r="Y14" s="84">
        <f t="shared" si="1"/>
        <v>90819869.14322184</v>
      </c>
      <c r="Z14" s="51">
        <f t="shared" si="2"/>
        <v>10.230753013851151</v>
      </c>
      <c r="AA14" s="52"/>
      <c r="AB14" s="52"/>
      <c r="AC14" s="52">
        <v>247562635.64327842</v>
      </c>
      <c r="AD14" s="51">
        <v>27.887644021269015</v>
      </c>
      <c r="AE14" s="51">
        <v>9.270785250919289</v>
      </c>
      <c r="AF14" s="52"/>
      <c r="AG14" s="52">
        <v>6336983.5917489016</v>
      </c>
      <c r="AH14" s="51">
        <v>0.71385385809982727</v>
      </c>
      <c r="AI14" s="53" t="s">
        <v>43</v>
      </c>
      <c r="AJ14" s="52"/>
      <c r="AK14" s="52">
        <v>194316474.7465252</v>
      </c>
      <c r="AL14" s="51">
        <v>21.889525699699981</v>
      </c>
      <c r="AM14" s="51">
        <v>9.0388467405935842</v>
      </c>
      <c r="AN14" s="52"/>
      <c r="AO14" s="52">
        <v>230462122.66009599</v>
      </c>
      <c r="AP14" s="51">
        <v>25.961291050365716</v>
      </c>
      <c r="AQ14" s="51">
        <v>9.8351200473985756</v>
      </c>
    </row>
    <row r="15" spans="1:46" s="44" customFormat="1" ht="15" customHeight="1" x14ac:dyDescent="0.2">
      <c r="A15" s="56">
        <v>2008</v>
      </c>
      <c r="B15" s="55">
        <v>1002756496.3476454</v>
      </c>
      <c r="C15" s="54">
        <v>100</v>
      </c>
      <c r="D15" s="54">
        <v>12.959357285455326</v>
      </c>
      <c r="E15" s="52"/>
      <c r="F15" s="52">
        <v>609322254.90928411</v>
      </c>
      <c r="G15" s="51">
        <v>60.764727740845103</v>
      </c>
      <c r="H15" s="51">
        <v>11.139265472531363</v>
      </c>
      <c r="I15" s="52"/>
      <c r="J15" s="52">
        <v>3165081.0316966055</v>
      </c>
      <c r="K15" s="51">
        <v>0.31563804804305196</v>
      </c>
      <c r="L15" s="51">
        <v>11.167745985821995</v>
      </c>
      <c r="M15" s="52"/>
      <c r="N15" s="52">
        <v>136337706.73548999</v>
      </c>
      <c r="O15" s="51">
        <v>13.596292542813215</v>
      </c>
      <c r="P15" s="51">
        <v>14.702312974557302</v>
      </c>
      <c r="Q15" s="95">
        <v>2008</v>
      </c>
      <c r="R15" s="52">
        <f t="shared" si="3"/>
        <v>253931453.67117465</v>
      </c>
      <c r="S15" s="51">
        <f t="shared" si="4"/>
        <v>25.323341668298625</v>
      </c>
      <c r="T15" s="51">
        <f t="shared" si="5"/>
        <v>16.613925399464513</v>
      </c>
      <c r="U15" s="52"/>
      <c r="V15" s="84">
        <v>150831396.26869252</v>
      </c>
      <c r="W15" s="51">
        <f t="shared" si="0"/>
        <v>15.041677298333935</v>
      </c>
      <c r="X15" s="52"/>
      <c r="Y15" s="84">
        <f t="shared" si="1"/>
        <v>103100057.40248212</v>
      </c>
      <c r="Z15" s="51">
        <f t="shared" si="2"/>
        <v>10.281664369964689</v>
      </c>
      <c r="AA15" s="52"/>
      <c r="AB15" s="52"/>
      <c r="AC15" s="52">
        <v>267249923.87154669</v>
      </c>
      <c r="AD15" s="51">
        <v>26.651527548807213</v>
      </c>
      <c r="AE15" s="51">
        <v>7.9524473380693621</v>
      </c>
      <c r="AF15" s="52"/>
      <c r="AG15" s="52">
        <v>20932403.066832609</v>
      </c>
      <c r="AH15" s="51">
        <v>2.0874861587110138</v>
      </c>
      <c r="AI15" s="53" t="s">
        <v>43</v>
      </c>
      <c r="AJ15" s="52"/>
      <c r="AK15" s="52">
        <v>236312513.23842707</v>
      </c>
      <c r="AL15" s="51">
        <v>23.566290928969455</v>
      </c>
      <c r="AM15" s="51">
        <v>21.61218627843229</v>
      </c>
      <c r="AN15" s="52"/>
      <c r="AO15" s="52">
        <v>270563386.50563169</v>
      </c>
      <c r="AP15" s="51">
        <v>26.981962968189048</v>
      </c>
      <c r="AQ15" s="51">
        <v>17.400370777926156</v>
      </c>
    </row>
    <row r="16" spans="1:46" s="44" customFormat="1" ht="15" customHeight="1" x14ac:dyDescent="0.2">
      <c r="A16" s="56">
        <v>2009</v>
      </c>
      <c r="B16" s="55">
        <v>1006372481.6054637</v>
      </c>
      <c r="C16" s="54">
        <v>100</v>
      </c>
      <c r="D16" s="54">
        <v>0.36060452073746774</v>
      </c>
      <c r="E16" s="52"/>
      <c r="F16" s="52">
        <v>616268434.00829136</v>
      </c>
      <c r="G16" s="51">
        <v>61.236614203238126</v>
      </c>
      <c r="H16" s="51">
        <v>1.1399844734115874</v>
      </c>
      <c r="I16" s="52"/>
      <c r="J16" s="52">
        <v>3379911.0816902192</v>
      </c>
      <c r="K16" s="51">
        <v>0.33585090445818377</v>
      </c>
      <c r="L16" s="51">
        <v>6.787505528048257</v>
      </c>
      <c r="M16" s="52"/>
      <c r="N16" s="52">
        <v>157576388.4002364</v>
      </c>
      <c r="O16" s="51">
        <v>15.657859418895789</v>
      </c>
      <c r="P16" s="51">
        <v>15.577995386083288</v>
      </c>
      <c r="Q16" s="95">
        <v>2009</v>
      </c>
      <c r="R16" s="52">
        <f t="shared" si="3"/>
        <v>229147748.1152457</v>
      </c>
      <c r="S16" s="51">
        <f t="shared" si="4"/>
        <v>22.769675473407901</v>
      </c>
      <c r="T16" s="51">
        <f t="shared" si="5"/>
        <v>-9.7599982978171305</v>
      </c>
      <c r="U16" s="52"/>
      <c r="V16" s="84">
        <v>162146609.22082037</v>
      </c>
      <c r="W16" s="51">
        <f>V16*100/B16</f>
        <v>16.111987577616219</v>
      </c>
      <c r="X16" s="84"/>
      <c r="Y16" s="84">
        <f>R16-V16</f>
        <v>67001138.894425333</v>
      </c>
      <c r="Z16" s="51">
        <f>Y16*100/B16</f>
        <v>6.6576878957916827</v>
      </c>
      <c r="AA16" s="52"/>
      <c r="AB16" s="52"/>
      <c r="AC16" s="52">
        <v>223710604.06587932</v>
      </c>
      <c r="AD16" s="51">
        <v>22.229403938886954</v>
      </c>
      <c r="AE16" s="51">
        <v>-16.291611677537645</v>
      </c>
      <c r="AF16" s="52"/>
      <c r="AG16" s="52">
        <v>5906804.554671417</v>
      </c>
      <c r="AH16" s="51">
        <v>0.58694018990347441</v>
      </c>
      <c r="AI16" s="53" t="s">
        <v>43</v>
      </c>
      <c r="AJ16" s="52"/>
      <c r="AK16" s="52">
        <v>235191253.0965268</v>
      </c>
      <c r="AL16" s="51">
        <v>23.370199145482072</v>
      </c>
      <c r="AM16" s="51">
        <v>-0.47448191656654615</v>
      </c>
      <c r="AN16" s="52"/>
      <c r="AO16" s="52">
        <v>235660913.60183179</v>
      </c>
      <c r="AP16" s="51">
        <v>23.416867800864594</v>
      </c>
      <c r="AQ16" s="51">
        <v>-12.899924618245933</v>
      </c>
    </row>
    <row r="17" spans="1:43" s="44" customFormat="1" ht="15" customHeight="1" x14ac:dyDescent="0.2">
      <c r="A17" s="56">
        <v>2010</v>
      </c>
      <c r="B17" s="55">
        <v>1167664479.155236</v>
      </c>
      <c r="C17" s="54">
        <v>100</v>
      </c>
      <c r="D17" s="54">
        <v>16.027067561750457</v>
      </c>
      <c r="E17" s="52"/>
      <c r="F17" s="52">
        <v>728542462.74723923</v>
      </c>
      <c r="G17" s="51">
        <v>62.393133965530403</v>
      </c>
      <c r="H17" s="51">
        <v>18.218364359294341</v>
      </c>
      <c r="I17" s="52"/>
      <c r="J17" s="52">
        <v>3339434.4948097793</v>
      </c>
      <c r="K17" s="51">
        <v>0.28599264210090058</v>
      </c>
      <c r="L17" s="51">
        <v>-1.1975636607634783</v>
      </c>
      <c r="M17" s="52"/>
      <c r="N17" s="52">
        <v>173684929.10209638</v>
      </c>
      <c r="O17" s="51">
        <v>14.874557906201899</v>
      </c>
      <c r="P17" s="51">
        <v>10.222686828527287</v>
      </c>
      <c r="Q17" s="95">
        <v>2010</v>
      </c>
      <c r="R17" s="52">
        <f t="shared" si="3"/>
        <v>262097652.81109059</v>
      </c>
      <c r="S17" s="51">
        <f t="shared" si="4"/>
        <v>22.446315486166796</v>
      </c>
      <c r="T17" s="51">
        <f t="shared" si="5"/>
        <v>14.379327297283041</v>
      </c>
      <c r="U17" s="52"/>
      <c r="V17" s="84">
        <v>173961318.07378969</v>
      </c>
      <c r="W17" s="51">
        <f t="shared" ref="W17:W29" si="6">V17*100/B17</f>
        <v>14.898228145095631</v>
      </c>
      <c r="X17" s="84"/>
      <c r="Y17" s="84">
        <f t="shared" ref="Y17:Y29" si="7">R17-V17</f>
        <v>88136334.737300903</v>
      </c>
      <c r="Z17" s="51">
        <f t="shared" ref="Z17:Z29" si="8">Y17*100/B17</f>
        <v>7.548087341071164</v>
      </c>
      <c r="AA17" s="52"/>
      <c r="AB17" s="52"/>
      <c r="AC17" s="52">
        <v>287659501.42086732</v>
      </c>
      <c r="AD17" s="51">
        <v>24.635458777420276</v>
      </c>
      <c r="AE17" s="51">
        <v>28.58554587611593</v>
      </c>
      <c r="AF17" s="52"/>
      <c r="AG17" s="52">
        <v>24720102.778329652</v>
      </c>
      <c r="AH17" s="51">
        <v>2.1170553030964658</v>
      </c>
      <c r="AI17" s="53" t="s">
        <v>43</v>
      </c>
      <c r="AJ17" s="52"/>
      <c r="AK17" s="52">
        <v>247476366.38417757</v>
      </c>
      <c r="AL17" s="51">
        <v>21.194133315009974</v>
      </c>
      <c r="AM17" s="51">
        <v>5.2234567084893797</v>
      </c>
      <c r="AN17" s="52"/>
      <c r="AO17" s="52">
        <v>297758317.77228391</v>
      </c>
      <c r="AP17" s="51">
        <v>25.500331909359915</v>
      </c>
      <c r="AQ17" s="51">
        <v>26.350319712063367</v>
      </c>
    </row>
    <row r="18" spans="1:43" s="44" customFormat="1" ht="15" customHeight="1" x14ac:dyDescent="0.2">
      <c r="A18" s="56">
        <v>2011</v>
      </c>
      <c r="B18" s="55">
        <v>1404927614.908345</v>
      </c>
      <c r="C18" s="54">
        <v>100</v>
      </c>
      <c r="D18" s="54">
        <v>20.319461625205946</v>
      </c>
      <c r="E18" s="52"/>
      <c r="F18" s="52">
        <v>876891713.73022163</v>
      </c>
      <c r="G18" s="51">
        <v>62.415437238553281</v>
      </c>
      <c r="H18" s="51">
        <v>20.362471450679294</v>
      </c>
      <c r="I18" s="52"/>
      <c r="J18" s="52">
        <v>4181769.2774181855</v>
      </c>
      <c r="K18" s="51">
        <v>0.29765015884401969</v>
      </c>
      <c r="L18" s="51">
        <v>25.22387499792498</v>
      </c>
      <c r="M18" s="52"/>
      <c r="N18" s="52">
        <v>191075145.54859459</v>
      </c>
      <c r="O18" s="51">
        <v>13.600355172822196</v>
      </c>
      <c r="P18" s="51">
        <v>10.01250743884394</v>
      </c>
      <c r="Q18" s="95">
        <v>2011</v>
      </c>
      <c r="R18" s="52">
        <f t="shared" si="3"/>
        <v>332778986.35211056</v>
      </c>
      <c r="S18" s="51">
        <f t="shared" si="4"/>
        <v>23.6865574297805</v>
      </c>
      <c r="T18" s="51">
        <f t="shared" si="5"/>
        <v>26.967556856361561</v>
      </c>
      <c r="U18" s="52"/>
      <c r="V18" s="84">
        <v>200050690.7407774</v>
      </c>
      <c r="W18" s="51">
        <f t="shared" si="6"/>
        <v>14.239216926049842</v>
      </c>
      <c r="X18" s="84"/>
      <c r="Y18" s="84">
        <f>R18-V18</f>
        <v>132728295.61133316</v>
      </c>
      <c r="Z18" s="51">
        <f t="shared" si="8"/>
        <v>9.4473405037306577</v>
      </c>
      <c r="AA18" s="52"/>
      <c r="AB18" s="52"/>
      <c r="AC18" s="52">
        <v>389783787.22359145</v>
      </c>
      <c r="AD18" s="51">
        <v>27.744047671026827</v>
      </c>
      <c r="AE18" s="51">
        <v>35.501794760225465</v>
      </c>
      <c r="AF18" s="52"/>
      <c r="AG18" s="52">
        <v>45790565.319183409</v>
      </c>
      <c r="AH18" s="51">
        <v>3.2592828864119601</v>
      </c>
      <c r="AI18" s="53" t="s">
        <v>43</v>
      </c>
      <c r="AJ18" s="52"/>
      <c r="AK18" s="52">
        <v>323044858.64521253</v>
      </c>
      <c r="AL18" s="51">
        <v>22.993701256721856</v>
      </c>
      <c r="AM18" s="51">
        <v>30.535639974495126</v>
      </c>
      <c r="AN18" s="52"/>
      <c r="AO18" s="52">
        <v>425840224.83587676</v>
      </c>
      <c r="AP18" s="51">
        <v>30.310474384380143</v>
      </c>
      <c r="AQ18" s="51">
        <v>43.01539181906108</v>
      </c>
    </row>
    <row r="19" spans="1:43" s="44" customFormat="1" ht="15" customHeight="1" x14ac:dyDescent="0.2">
      <c r="A19" s="56">
        <v>2012</v>
      </c>
      <c r="B19" s="55">
        <v>1581479250.871949</v>
      </c>
      <c r="C19" s="54">
        <v>100</v>
      </c>
      <c r="D19" s="54">
        <v>12.566600164316782</v>
      </c>
      <c r="E19" s="52"/>
      <c r="F19" s="52">
        <v>974963380.68925023</v>
      </c>
      <c r="G19" s="51">
        <v>61.648825310335496</v>
      </c>
      <c r="H19" s="51">
        <v>11.184011141106609</v>
      </c>
      <c r="I19" s="52"/>
      <c r="J19" s="52">
        <v>4131514.6577510107</v>
      </c>
      <c r="K19" s="51">
        <v>0.26124368406813425</v>
      </c>
      <c r="L19" s="51">
        <v>-1.2017549590445498</v>
      </c>
      <c r="M19" s="52"/>
      <c r="N19" s="52">
        <v>223401702.47220668</v>
      </c>
      <c r="O19" s="51">
        <v>14.126122890896866</v>
      </c>
      <c r="P19" s="51">
        <v>16.918242731570103</v>
      </c>
      <c r="Q19" s="95">
        <v>2012</v>
      </c>
      <c r="R19" s="52">
        <f t="shared" si="3"/>
        <v>378982653.05274105</v>
      </c>
      <c r="S19" s="51">
        <f t="shared" si="4"/>
        <v>23.963808114699507</v>
      </c>
      <c r="T19" s="51">
        <f t="shared" si="5"/>
        <v>13.884189986606543</v>
      </c>
      <c r="U19" s="52"/>
      <c r="V19" s="84">
        <v>227656764.27819836</v>
      </c>
      <c r="W19" s="51">
        <f t="shared" si="6"/>
        <v>14.395178700743607</v>
      </c>
      <c r="X19" s="84"/>
      <c r="Y19" s="84">
        <f t="shared" si="7"/>
        <v>151325888.77454269</v>
      </c>
      <c r="Z19" s="51">
        <f t="shared" si="8"/>
        <v>9.5686294139558985</v>
      </c>
      <c r="AA19" s="52"/>
      <c r="AB19" s="52"/>
      <c r="AC19" s="52">
        <v>427923206.96103042</v>
      </c>
      <c r="AD19" s="51">
        <v>27.058414248880901</v>
      </c>
      <c r="AE19" s="51">
        <v>9.7847629859374052</v>
      </c>
      <c r="AF19" s="52"/>
      <c r="AG19" s="52">
        <v>16043244.796090515</v>
      </c>
      <c r="AH19" s="51">
        <v>1.0144454811686634</v>
      </c>
      <c r="AI19" s="53" t="s">
        <v>43</v>
      </c>
      <c r="AJ19" s="52"/>
      <c r="AK19" s="52">
        <v>385262191.65920436</v>
      </c>
      <c r="AL19" s="51">
        <v>24.360875518713883</v>
      </c>
      <c r="AM19" s="51">
        <v>19.259657397093164</v>
      </c>
      <c r="AN19" s="52"/>
      <c r="AO19" s="52">
        <v>450245990.36358428</v>
      </c>
      <c r="AP19" s="51">
        <v>28.469927134063948</v>
      </c>
      <c r="AQ19" s="51">
        <v>5.7312024802527191</v>
      </c>
    </row>
    <row r="20" spans="1:43" s="44" customFormat="1" ht="15" customHeight="1" x14ac:dyDescent="0.2">
      <c r="A20" s="56">
        <v>2013</v>
      </c>
      <c r="B20" s="55">
        <v>1823427315.1072617</v>
      </c>
      <c r="C20" s="54">
        <v>100</v>
      </c>
      <c r="D20" s="54">
        <v>15.298845312192029</v>
      </c>
      <c r="E20" s="52"/>
      <c r="F20" s="52">
        <v>1113709997.5643995</v>
      </c>
      <c r="G20" s="51">
        <v>61.077838877218227</v>
      </c>
      <c r="H20" s="51">
        <v>14.230956733683925</v>
      </c>
      <c r="I20" s="52"/>
      <c r="J20" s="52">
        <v>4113568.3922446724</v>
      </c>
      <c r="K20" s="51">
        <v>0.22559541354697185</v>
      </c>
      <c r="L20" s="51">
        <v>-0.434374968818517</v>
      </c>
      <c r="M20" s="52"/>
      <c r="N20" s="52">
        <v>255615056.02659184</v>
      </c>
      <c r="O20" s="51">
        <v>14.018384714805892</v>
      </c>
      <c r="P20" s="51">
        <v>14.419475410395677</v>
      </c>
      <c r="Q20" s="95">
        <v>2013</v>
      </c>
      <c r="R20" s="52">
        <f t="shared" si="3"/>
        <v>449988693.12402374</v>
      </c>
      <c r="S20" s="51">
        <f t="shared" si="4"/>
        <v>24.678180994428807</v>
      </c>
      <c r="T20" s="51">
        <f t="shared" si="5"/>
        <v>18.735960471890301</v>
      </c>
      <c r="U20" s="52"/>
      <c r="V20" s="84">
        <v>255084374.63906124</v>
      </c>
      <c r="W20" s="51">
        <f t="shared" si="6"/>
        <v>13.989281202802214</v>
      </c>
      <c r="X20" s="84"/>
      <c r="Y20" s="84">
        <f t="shared" si="7"/>
        <v>194904318.48496249</v>
      </c>
      <c r="Z20" s="51">
        <f t="shared" si="8"/>
        <v>10.688899791626595</v>
      </c>
      <c r="AA20" s="52"/>
      <c r="AB20" s="52"/>
      <c r="AC20" s="52">
        <v>516877496.04497892</v>
      </c>
      <c r="AD20" s="51">
        <v>28.346482021114948</v>
      </c>
      <c r="AE20" s="51">
        <v>20.787442147779856</v>
      </c>
      <c r="AF20" s="52"/>
      <c r="AG20" s="52">
        <v>23211842.465183578</v>
      </c>
      <c r="AH20" s="51">
        <v>1.2729787621843407</v>
      </c>
      <c r="AI20" s="53" t="s">
        <v>43</v>
      </c>
      <c r="AJ20" s="52"/>
      <c r="AK20" s="52">
        <v>433848234.39942336</v>
      </c>
      <c r="AL20" s="51">
        <v>23.793009504955375</v>
      </c>
      <c r="AM20" s="51">
        <v>12.611162941002348</v>
      </c>
      <c r="AN20" s="52"/>
      <c r="AO20" s="52">
        <v>523948879.7855621</v>
      </c>
      <c r="AP20" s="51">
        <v>28.734289293825853</v>
      </c>
      <c r="AQ20" s="51">
        <v>16.369471577628275</v>
      </c>
    </row>
    <row r="21" spans="1:43" s="44" customFormat="1" ht="15" customHeight="1" x14ac:dyDescent="0.2">
      <c r="A21" s="56">
        <v>2014</v>
      </c>
      <c r="B21" s="55">
        <v>2054897827.6525297</v>
      </c>
      <c r="C21" s="54">
        <v>100</v>
      </c>
      <c r="D21" s="54">
        <v>12.694254968515267</v>
      </c>
      <c r="E21" s="52"/>
      <c r="F21" s="52">
        <v>1235234527.5242662</v>
      </c>
      <c r="G21" s="51">
        <v>60.111724821636081</v>
      </c>
      <c r="H21" s="51">
        <v>10.91168528841726</v>
      </c>
      <c r="I21" s="52"/>
      <c r="J21" s="52">
        <v>5261562.3131268853</v>
      </c>
      <c r="K21" s="51">
        <v>0.25604982604597809</v>
      </c>
      <c r="L21" s="51">
        <v>27.907495668396592</v>
      </c>
      <c r="M21" s="52"/>
      <c r="N21" s="52">
        <v>288096259.42464131</v>
      </c>
      <c r="O21" s="51">
        <v>14.019979755088659</v>
      </c>
      <c r="P21" s="51">
        <v>12.707077549716189</v>
      </c>
      <c r="Q21" s="95">
        <v>2014</v>
      </c>
      <c r="R21" s="52">
        <f t="shared" si="3"/>
        <v>526305478.39049041</v>
      </c>
      <c r="S21" s="51">
        <f t="shared" si="4"/>
        <v>25.612245597229048</v>
      </c>
      <c r="T21" s="51">
        <f t="shared" si="5"/>
        <v>16.959711751120075</v>
      </c>
      <c r="U21" s="52"/>
      <c r="V21" s="84">
        <v>297304279.12301302</v>
      </c>
      <c r="W21" s="51">
        <f t="shared" si="6"/>
        <v>14.468080851623018</v>
      </c>
      <c r="X21" s="84"/>
      <c r="Y21" s="84">
        <f t="shared" si="7"/>
        <v>229001199.26747739</v>
      </c>
      <c r="Z21" s="51">
        <f t="shared" si="8"/>
        <v>11.14416474560603</v>
      </c>
      <c r="AA21" s="52"/>
      <c r="AB21" s="52"/>
      <c r="AC21" s="52">
        <v>590695414.97073936</v>
      </c>
      <c r="AD21" s="51">
        <v>28.745731637934373</v>
      </c>
      <c r="AE21" s="51">
        <v>14.281511478173698</v>
      </c>
      <c r="AF21" s="52"/>
      <c r="AG21" s="52">
        <v>4556360.432558639</v>
      </c>
      <c r="AH21" s="51">
        <v>0.22173172657268927</v>
      </c>
      <c r="AI21" s="53" t="s">
        <v>43</v>
      </c>
      <c r="AJ21" s="52"/>
      <c r="AK21" s="52">
        <v>517948128.84479505</v>
      </c>
      <c r="AL21" s="51">
        <v>25.205541700167526</v>
      </c>
      <c r="AM21" s="51">
        <v>19.38463448209977</v>
      </c>
      <c r="AN21" s="52"/>
      <c r="AO21" s="52">
        <v>586894425.85760272</v>
      </c>
      <c r="AP21" s="51">
        <v>28.560759467445546</v>
      </c>
      <c r="AQ21" s="51">
        <v>12.013680818976553</v>
      </c>
    </row>
    <row r="22" spans="1:43" s="44" customFormat="1" ht="15" customHeight="1" x14ac:dyDescent="0.2">
      <c r="A22" s="56">
        <v>2015</v>
      </c>
      <c r="B22" s="55">
        <v>2350941343.2847328</v>
      </c>
      <c r="C22" s="54">
        <v>100</v>
      </c>
      <c r="D22" s="54">
        <v>14.406726779715214</v>
      </c>
      <c r="E22" s="52"/>
      <c r="F22" s="52">
        <v>1403965136.0017996</v>
      </c>
      <c r="G22" s="51">
        <v>59.71927543033383</v>
      </c>
      <c r="H22" s="51">
        <v>13.659803439571405</v>
      </c>
      <c r="I22" s="52"/>
      <c r="J22" s="52">
        <v>7107809.3693174552</v>
      </c>
      <c r="K22" s="51">
        <v>0.30233886479644922</v>
      </c>
      <c r="L22" s="51">
        <v>35.089331767190771</v>
      </c>
      <c r="M22" s="52"/>
      <c r="N22" s="52">
        <v>324551506.81719893</v>
      </c>
      <c r="O22" s="51">
        <v>13.805172457588242</v>
      </c>
      <c r="P22" s="51">
        <v>12.653842665421138</v>
      </c>
      <c r="Q22" s="95">
        <v>2015</v>
      </c>
      <c r="R22" s="52">
        <f t="shared" si="3"/>
        <v>615316891.09641755</v>
      </c>
      <c r="S22" s="51">
        <f t="shared" si="4"/>
        <v>26.17321324728151</v>
      </c>
      <c r="T22" s="51">
        <f t="shared" si="5"/>
        <v>16.912499747890799</v>
      </c>
      <c r="U22" s="52"/>
      <c r="V22" s="84">
        <v>343126390.85454631</v>
      </c>
      <c r="W22" s="51">
        <f t="shared" si="6"/>
        <v>14.595276561648726</v>
      </c>
      <c r="X22" s="84"/>
      <c r="Y22" s="84">
        <f t="shared" si="7"/>
        <v>272190500.24187124</v>
      </c>
      <c r="Z22" s="51">
        <f t="shared" si="8"/>
        <v>11.577936685632784</v>
      </c>
      <c r="AA22" s="52"/>
      <c r="AB22" s="52"/>
      <c r="AC22" s="52">
        <v>694810520.21221113</v>
      </c>
      <c r="AD22" s="51">
        <v>29.554566395153977</v>
      </c>
      <c r="AE22" s="51">
        <v>17.625852952765712</v>
      </c>
      <c r="AF22" s="52"/>
      <c r="AG22" s="52">
        <v>-31863817.885186035</v>
      </c>
      <c r="AH22" s="51">
        <v>-1.3553642236205663</v>
      </c>
      <c r="AI22" s="53" t="s">
        <v>43</v>
      </c>
      <c r="AJ22" s="52"/>
      <c r="AK22" s="52">
        <v>576715940.96348119</v>
      </c>
      <c r="AL22" s="51">
        <v>24.531277337515121</v>
      </c>
      <c r="AM22" s="51">
        <v>11.346273660599721</v>
      </c>
      <c r="AN22" s="52"/>
      <c r="AO22" s="52">
        <v>624345752.19408882</v>
      </c>
      <c r="AP22" s="51">
        <v>26.557266261767026</v>
      </c>
      <c r="AQ22" s="51">
        <v>6.3812714325511166</v>
      </c>
    </row>
    <row r="23" spans="1:43" s="44" customFormat="1" ht="15" customHeight="1" x14ac:dyDescent="0.2">
      <c r="A23" s="56">
        <v>2016</v>
      </c>
      <c r="B23" s="55">
        <v>2626559709.6333113</v>
      </c>
      <c r="C23" s="54">
        <v>100</v>
      </c>
      <c r="D23" s="54">
        <v>11.723744921831397</v>
      </c>
      <c r="E23" s="52"/>
      <c r="F23" s="52">
        <v>1551853995.1780934</v>
      </c>
      <c r="G23" s="51">
        <v>59.08314170382004</v>
      </c>
      <c r="H23" s="51">
        <v>10.533656099000481</v>
      </c>
      <c r="I23" s="52"/>
      <c r="J23" s="52">
        <v>8541826.4687889088</v>
      </c>
      <c r="K23" s="51">
        <v>0.32520968160215236</v>
      </c>
      <c r="L23" s="51">
        <v>20.175232972084586</v>
      </c>
      <c r="M23" s="52"/>
      <c r="N23" s="52">
        <v>386976635.91331422</v>
      </c>
      <c r="O23" s="51">
        <v>14.733212974143248</v>
      </c>
      <c r="P23" s="51">
        <v>19.234274925513063</v>
      </c>
      <c r="Q23" s="95">
        <v>2016</v>
      </c>
      <c r="R23" s="52">
        <f t="shared" si="3"/>
        <v>679187252.07311451</v>
      </c>
      <c r="S23" s="51">
        <f t="shared" si="4"/>
        <v>25.858435640434557</v>
      </c>
      <c r="T23" s="51">
        <f t="shared" si="5"/>
        <v>10.380076006509098</v>
      </c>
      <c r="U23" s="52"/>
      <c r="V23" s="84">
        <v>392797734.49964535</v>
      </c>
      <c r="W23" s="51">
        <f t="shared" si="6"/>
        <v>14.954837427034281</v>
      </c>
      <c r="X23" s="84"/>
      <c r="Y23" s="84">
        <f t="shared" si="7"/>
        <v>286389517.57346916</v>
      </c>
      <c r="Z23" s="51">
        <f t="shared" si="8"/>
        <v>10.903598213400274</v>
      </c>
      <c r="AA23" s="52"/>
      <c r="AB23" s="52"/>
      <c r="AC23" s="52">
        <v>764545129.4481144</v>
      </c>
      <c r="AD23" s="51">
        <v>29.10823335346338</v>
      </c>
      <c r="AE23" s="51">
        <v>10.036493001661057</v>
      </c>
      <c r="AF23" s="52"/>
      <c r="AG23" s="52">
        <v>-28593510.213740166</v>
      </c>
      <c r="AH23" s="51">
        <v>-1.0886297428864484</v>
      </c>
      <c r="AI23" s="53" t="s">
        <v>43</v>
      </c>
      <c r="AJ23" s="52"/>
      <c r="AK23" s="52">
        <v>606302150.44674003</v>
      </c>
      <c r="AL23" s="51">
        <v>23.083509132613042</v>
      </c>
      <c r="AM23" s="51">
        <v>5.1301182058243597</v>
      </c>
      <c r="AN23" s="52"/>
      <c r="AO23" s="52">
        <v>663066517.60799968</v>
      </c>
      <c r="AP23" s="51">
        <v>25.244677102755414</v>
      </c>
      <c r="AQ23" s="51">
        <v>6.2018145038766619</v>
      </c>
    </row>
    <row r="24" spans="1:43" s="44" customFormat="1" ht="15" customHeight="1" x14ac:dyDescent="0.2">
      <c r="A24" s="56">
        <v>2017</v>
      </c>
      <c r="B24" s="55">
        <v>3133704267.3649797</v>
      </c>
      <c r="C24" s="54">
        <v>100</v>
      </c>
      <c r="D24" s="54">
        <v>19.308320152465527</v>
      </c>
      <c r="E24" s="52"/>
      <c r="F24" s="52">
        <v>1826538068.5727839</v>
      </c>
      <c r="G24" s="51">
        <v>58.286867959900214</v>
      </c>
      <c r="H24" s="51">
        <v>17.700381237422235</v>
      </c>
      <c r="I24" s="52"/>
      <c r="J24" s="52">
        <v>10089981.849354751</v>
      </c>
      <c r="K24" s="51">
        <v>0.3219825799911572</v>
      </c>
      <c r="L24" s="51">
        <v>18.12440683760866</v>
      </c>
      <c r="M24" s="52"/>
      <c r="N24" s="52">
        <v>450634677.70894033</v>
      </c>
      <c r="O24" s="51">
        <v>14.380255418545381</v>
      </c>
      <c r="P24" s="51">
        <v>16.450099537762796</v>
      </c>
      <c r="Q24" s="95">
        <v>2017</v>
      </c>
      <c r="R24" s="52">
        <f t="shared" si="3"/>
        <v>846441539.23390031</v>
      </c>
      <c r="S24" s="51">
        <f t="shared" si="4"/>
        <v>27.01089404156324</v>
      </c>
      <c r="T24" s="51">
        <f t="shared" si="5"/>
        <v>24.625651710963048</v>
      </c>
      <c r="U24" s="52"/>
      <c r="V24" s="85">
        <v>472155653.0487619</v>
      </c>
      <c r="W24" s="51">
        <f t="shared" si="6"/>
        <v>15.067013756399572</v>
      </c>
      <c r="X24" s="85"/>
      <c r="Y24" s="84">
        <f t="shared" si="7"/>
        <v>374285886.1851384</v>
      </c>
      <c r="Z24" s="51">
        <f t="shared" si="8"/>
        <v>11.943880285163669</v>
      </c>
      <c r="AA24" s="52"/>
      <c r="AB24" s="52"/>
      <c r="AC24" s="52">
        <v>935634626.51516843</v>
      </c>
      <c r="AD24" s="51">
        <v>29.857144985219371</v>
      </c>
      <c r="AE24" s="51">
        <v>22.377946111638252</v>
      </c>
      <c r="AF24" s="52"/>
      <c r="AG24" s="52">
        <v>26231395.977254447</v>
      </c>
      <c r="AH24" s="51">
        <v>0.83707311664452289</v>
      </c>
      <c r="AI24" s="53" t="s">
        <v>43</v>
      </c>
      <c r="AJ24" s="52"/>
      <c r="AK24" s="52">
        <v>815998489.23603904</v>
      </c>
      <c r="AL24" s="51">
        <v>26.039422345433476</v>
      </c>
      <c r="AM24" s="51">
        <v>34.586111666400825</v>
      </c>
      <c r="AN24" s="52"/>
      <c r="AO24" s="52">
        <v>931422972.49456143</v>
      </c>
      <c r="AP24" s="51">
        <v>29.722746405734124</v>
      </c>
      <c r="AQ24" s="51">
        <v>40.472026223651397</v>
      </c>
    </row>
    <row r="25" spans="1:43" s="44" customFormat="1" ht="15" customHeight="1" x14ac:dyDescent="0.2">
      <c r="A25" s="57" t="s">
        <v>47</v>
      </c>
      <c r="B25" s="55">
        <v>3761165557.2783132</v>
      </c>
      <c r="C25" s="54">
        <v>100</v>
      </c>
      <c r="D25" s="54">
        <v>20.022989930729594</v>
      </c>
      <c r="E25" s="52"/>
      <c r="F25" s="52">
        <v>2100135867.9419188</v>
      </c>
      <c r="G25" s="51">
        <v>55.837368389112797</v>
      </c>
      <c r="H25" s="51">
        <v>14.979036247676916</v>
      </c>
      <c r="I25" s="52"/>
      <c r="J25" s="52">
        <v>12950796.442923356</v>
      </c>
      <c r="K25" s="51">
        <v>0.34432933742738309</v>
      </c>
      <c r="L25" s="51">
        <v>28.353020216300507</v>
      </c>
      <c r="M25" s="52"/>
      <c r="N25" s="52">
        <v>545703445.9555223</v>
      </c>
      <c r="O25" s="51">
        <v>14.508891928448076</v>
      </c>
      <c r="P25" s="51">
        <v>21.096638352360841</v>
      </c>
      <c r="Q25" s="96" t="s">
        <v>118</v>
      </c>
      <c r="R25" s="52">
        <f t="shared" si="3"/>
        <v>1102375446.9379482</v>
      </c>
      <c r="S25" s="51">
        <f t="shared" si="4"/>
        <v>29.309410345011738</v>
      </c>
      <c r="T25" s="51">
        <f t="shared" si="5"/>
        <v>30.236454124840016</v>
      </c>
      <c r="U25" s="52"/>
      <c r="V25" s="85">
        <v>607495416.94293046</v>
      </c>
      <c r="W25" s="51">
        <f t="shared" si="6"/>
        <v>16.151786133618948</v>
      </c>
      <c r="X25" s="85"/>
      <c r="Y25" s="84">
        <f t="shared" si="7"/>
        <v>494880029.99501777</v>
      </c>
      <c r="Z25" s="51">
        <f t="shared" si="8"/>
        <v>13.157624211392788</v>
      </c>
      <c r="AA25" s="52"/>
      <c r="AB25" s="52"/>
      <c r="AC25" s="52">
        <v>1119584401.3607645</v>
      </c>
      <c r="AD25" s="51">
        <v>29.76695346989532</v>
      </c>
      <c r="AE25" s="51">
        <v>19.660428294614206</v>
      </c>
      <c r="AF25" s="52"/>
      <c r="AG25" s="52">
        <v>-11611359.382162023</v>
      </c>
      <c r="AH25" s="51">
        <v>-0.30871705074754363</v>
      </c>
      <c r="AI25" s="53" t="s">
        <v>43</v>
      </c>
      <c r="AJ25" s="52"/>
      <c r="AK25" s="52">
        <v>1174713413.3639474</v>
      </c>
      <c r="AL25" s="51">
        <v>31.232696234036649</v>
      </c>
      <c r="AM25" s="51">
        <v>43.960243659733663</v>
      </c>
      <c r="AN25" s="52"/>
      <c r="AO25" s="52">
        <v>1180311008.4046016</v>
      </c>
      <c r="AP25" s="51">
        <v>31.381522308172695</v>
      </c>
      <c r="AQ25" s="51">
        <v>26.721268774750271</v>
      </c>
    </row>
    <row r="26" spans="1:43" s="44" customFormat="1" ht="15" customHeight="1" x14ac:dyDescent="0.2">
      <c r="A26" s="57" t="s">
        <v>46</v>
      </c>
      <c r="B26" s="55">
        <v>4317809823.9261198</v>
      </c>
      <c r="C26" s="54">
        <v>100</v>
      </c>
      <c r="D26" s="54">
        <v>14.799781029862729</v>
      </c>
      <c r="E26" s="52"/>
      <c r="F26" s="52">
        <v>2441757602.3438067</v>
      </c>
      <c r="G26" s="51">
        <v>56.550837158537782</v>
      </c>
      <c r="H26" s="51">
        <v>16.266649201923713</v>
      </c>
      <c r="I26" s="52"/>
      <c r="J26" s="52">
        <v>14896501.107031686</v>
      </c>
      <c r="K26" s="51">
        <v>0.34500132508120801</v>
      </c>
      <c r="L26" s="51">
        <v>15.02382245511636</v>
      </c>
      <c r="M26" s="52"/>
      <c r="N26" s="52">
        <v>659370522.47274673</v>
      </c>
      <c r="O26" s="51">
        <v>15.270948683728525</v>
      </c>
      <c r="P26" s="51">
        <v>20.829459179645511</v>
      </c>
      <c r="Q26" s="96" t="s">
        <v>119</v>
      </c>
      <c r="R26" s="52">
        <f t="shared" si="3"/>
        <v>1201785198.0025346</v>
      </c>
      <c r="S26" s="51">
        <f t="shared" si="4"/>
        <v>27.833212832652489</v>
      </c>
      <c r="T26" s="51">
        <f t="shared" si="5"/>
        <v>9.0177762341056678</v>
      </c>
      <c r="U26" s="52"/>
      <c r="V26" s="85">
        <v>731463546.78611326</v>
      </c>
      <c r="W26" s="51">
        <f t="shared" si="6"/>
        <v>16.940615187192392</v>
      </c>
      <c r="X26" s="85"/>
      <c r="Y26" s="84">
        <f t="shared" si="7"/>
        <v>470321651.21642137</v>
      </c>
      <c r="Z26" s="51">
        <f t="shared" si="8"/>
        <v>10.892597645460098</v>
      </c>
      <c r="AA26" s="52"/>
      <c r="AB26" s="52"/>
      <c r="AC26" s="52">
        <v>1121664299.9456892</v>
      </c>
      <c r="AD26" s="51">
        <v>25.977621657402612</v>
      </c>
      <c r="AE26" s="51">
        <v>0.18577416605631925</v>
      </c>
      <c r="AF26" s="52"/>
      <c r="AG26" s="52">
        <v>-47476393.262730785</v>
      </c>
      <c r="AH26" s="51">
        <v>-1.0995480393705994</v>
      </c>
      <c r="AI26" s="53" t="s">
        <v>43</v>
      </c>
      <c r="AJ26" s="52"/>
      <c r="AK26" s="52">
        <v>1428081750.0982485</v>
      </c>
      <c r="AL26" s="51">
        <v>33.074216057059111</v>
      </c>
      <c r="AM26" s="51">
        <v>21.568523339556279</v>
      </c>
      <c r="AN26" s="52"/>
      <c r="AO26" s="52">
        <v>1300484458.7786725</v>
      </c>
      <c r="AP26" s="51">
        <v>30.119076842438634</v>
      </c>
      <c r="AQ26" s="51">
        <v>10.181507206012299</v>
      </c>
    </row>
    <row r="27" spans="1:43" s="44" customFormat="1" ht="15" customHeight="1" x14ac:dyDescent="0.2">
      <c r="A27" s="57" t="s">
        <v>45</v>
      </c>
      <c r="B27" s="55">
        <v>5048567944.9645119</v>
      </c>
      <c r="C27" s="54">
        <v>100</v>
      </c>
      <c r="D27" s="54">
        <v>16.924277604563983</v>
      </c>
      <c r="E27" s="52"/>
      <c r="F27" s="52">
        <v>2846901862.8589315</v>
      </c>
      <c r="G27" s="51">
        <v>56.390285203519099</v>
      </c>
      <c r="H27" s="51">
        <v>16.592321044735669</v>
      </c>
      <c r="I27" s="52"/>
      <c r="J27" s="52">
        <v>19071890.547013208</v>
      </c>
      <c r="K27" s="51">
        <v>0.37776832469959504</v>
      </c>
      <c r="L27" s="51">
        <v>28.02932990761559</v>
      </c>
      <c r="M27" s="52"/>
      <c r="N27" s="52">
        <v>756957634.74417245</v>
      </c>
      <c r="O27" s="51">
        <v>14.993511882892829</v>
      </c>
      <c r="P27" s="51">
        <v>14.800041698172706</v>
      </c>
      <c r="Q27" s="96" t="s">
        <v>120</v>
      </c>
      <c r="R27" s="52">
        <f t="shared" si="3"/>
        <v>1425636556.8143945</v>
      </c>
      <c r="S27" s="51">
        <f t="shared" si="4"/>
        <v>28.23843458888847</v>
      </c>
      <c r="T27" s="51">
        <f t="shared" si="5"/>
        <v>18.626569804980054</v>
      </c>
      <c r="U27" s="52"/>
      <c r="V27" s="85">
        <v>867564167.6419034</v>
      </c>
      <c r="W27" s="51">
        <f t="shared" si="6"/>
        <v>17.184361527851078</v>
      </c>
      <c r="X27" s="85"/>
      <c r="Y27" s="84">
        <f t="shared" si="7"/>
        <v>558072389.17249107</v>
      </c>
      <c r="Z27" s="51">
        <f t="shared" si="8"/>
        <v>11.054073061037389</v>
      </c>
      <c r="AA27" s="52"/>
      <c r="AB27" s="52"/>
      <c r="AC27" s="52">
        <v>1389478441.8699064</v>
      </c>
      <c r="AD27" s="51">
        <v>27.522229214638678</v>
      </c>
      <c r="AE27" s="51">
        <v>23.876496910634032</v>
      </c>
      <c r="AF27" s="52"/>
      <c r="AG27" s="52">
        <v>192773548.06279942</v>
      </c>
      <c r="AH27" s="51">
        <v>3.8183807797431655</v>
      </c>
      <c r="AI27" s="53" t="s">
        <v>43</v>
      </c>
      <c r="AJ27" s="52"/>
      <c r="AK27" s="52">
        <v>1470182878.4181435</v>
      </c>
      <c r="AL27" s="51">
        <v>29.12079018139228</v>
      </c>
      <c r="AM27" s="51">
        <v>2.9480895135729099</v>
      </c>
      <c r="AN27" s="52"/>
      <c r="AO27" s="52">
        <v>1626798311.5364547</v>
      </c>
      <c r="AP27" s="51">
        <v>32.22296558688565</v>
      </c>
      <c r="AQ27" s="51">
        <v>25.091714903247222</v>
      </c>
    </row>
    <row r="28" spans="1:43" s="44" customFormat="1" ht="15" customHeight="1" x14ac:dyDescent="0.2">
      <c r="A28" s="56" t="s">
        <v>44</v>
      </c>
      <c r="B28" s="55">
        <v>7256141737.2158794</v>
      </c>
      <c r="C28" s="54">
        <v>100</v>
      </c>
      <c r="D28" s="54">
        <v>43.726732339082844</v>
      </c>
      <c r="E28" s="52"/>
      <c r="F28" s="52">
        <v>3983441538.4957848</v>
      </c>
      <c r="G28" s="51">
        <v>54.897515549692088</v>
      </c>
      <c r="H28" s="51">
        <v>39.92198292692504</v>
      </c>
      <c r="I28" s="52"/>
      <c r="J28" s="52">
        <v>25226311.751418527</v>
      </c>
      <c r="K28" s="51">
        <v>0.34765461680600596</v>
      </c>
      <c r="L28" s="51">
        <v>32.269591675950267</v>
      </c>
      <c r="M28" s="52"/>
      <c r="N28" s="52">
        <v>939337571.49064136</v>
      </c>
      <c r="O28" s="51">
        <v>12.945413768213646</v>
      </c>
      <c r="P28" s="51">
        <v>24.093810323758419</v>
      </c>
      <c r="Q28" s="95" t="s">
        <v>121</v>
      </c>
      <c r="R28" s="52">
        <f t="shared" si="3"/>
        <v>2308136315.4780345</v>
      </c>
      <c r="S28" s="51">
        <f t="shared" si="4"/>
        <v>31.809416065288257</v>
      </c>
      <c r="T28" s="51">
        <f t="shared" si="5"/>
        <v>61.902155528025915</v>
      </c>
      <c r="U28" s="52"/>
      <c r="V28" s="85">
        <v>1247632286.4425645</v>
      </c>
      <c r="W28" s="51">
        <f t="shared" si="6"/>
        <v>17.194155401397527</v>
      </c>
      <c r="X28" s="85"/>
      <c r="Y28" s="84">
        <f t="shared" si="7"/>
        <v>1060504029.03547</v>
      </c>
      <c r="Z28" s="51">
        <f t="shared" si="8"/>
        <v>14.615260663890732</v>
      </c>
      <c r="AA28" s="52"/>
      <c r="AB28" s="52"/>
      <c r="AC28" s="52">
        <v>2044233524.5007532</v>
      </c>
      <c r="AD28" s="51">
        <v>28.172458567286867</v>
      </c>
      <c r="AE28" s="51">
        <v>47.122363535896426</v>
      </c>
      <c r="AF28" s="52"/>
      <c r="AG28" s="52">
        <v>234519171.9039517</v>
      </c>
      <c r="AH28" s="51">
        <v>3.2320092467479107</v>
      </c>
      <c r="AI28" s="53" t="s">
        <v>43</v>
      </c>
      <c r="AJ28" s="52"/>
      <c r="AK28" s="52">
        <v>2593613251.5955653</v>
      </c>
      <c r="AL28" s="51">
        <v>35.743696106337538</v>
      </c>
      <c r="AM28" s="51">
        <v>76.414328426010968</v>
      </c>
      <c r="AN28" s="52"/>
      <c r="AO28" s="52">
        <v>2564229632.5222363</v>
      </c>
      <c r="AP28" s="51">
        <v>35.338747855084065</v>
      </c>
      <c r="AQ28" s="51">
        <v>57.624311160023922</v>
      </c>
    </row>
    <row r="29" spans="1:43" s="44" customFormat="1" ht="15" customHeight="1" thickBot="1" x14ac:dyDescent="0.25">
      <c r="A29" s="50">
        <v>2022</v>
      </c>
      <c r="B29" s="49">
        <v>15011775978.536736</v>
      </c>
      <c r="C29" s="48">
        <v>100</v>
      </c>
      <c r="D29" s="48">
        <v>106.88372033229641</v>
      </c>
      <c r="E29" s="46"/>
      <c r="F29" s="46">
        <v>8563649771.8733997</v>
      </c>
      <c r="G29" s="45">
        <v>57.046213480119732</v>
      </c>
      <c r="H29" s="45">
        <v>114.98118371048517</v>
      </c>
      <c r="I29" s="46"/>
      <c r="J29" s="46">
        <v>39384679.797812507</v>
      </c>
      <c r="K29" s="45">
        <v>0.26235856339798314</v>
      </c>
      <c r="L29" s="45">
        <v>56.125398694471556</v>
      </c>
      <c r="M29" s="46"/>
      <c r="N29" s="46">
        <v>1749354203.7823925</v>
      </c>
      <c r="O29" s="45">
        <v>11.653212826274203</v>
      </c>
      <c r="P29" s="45">
        <v>86.232751342664812</v>
      </c>
      <c r="Q29" s="97">
        <v>2022</v>
      </c>
      <c r="R29" s="86">
        <f t="shared" si="3"/>
        <v>4659387323.0831327</v>
      </c>
      <c r="S29" s="87">
        <f t="shared" si="4"/>
        <v>31.038215130208091</v>
      </c>
      <c r="T29" s="87">
        <f t="shared" si="5"/>
        <v>101.86794392679248</v>
      </c>
      <c r="U29" s="86"/>
      <c r="V29" s="88">
        <v>2784479303.4911709</v>
      </c>
      <c r="W29" s="51">
        <f t="shared" si="6"/>
        <v>18.548633469299787</v>
      </c>
      <c r="X29" s="85"/>
      <c r="Y29" s="84">
        <f t="shared" si="7"/>
        <v>1874908019.5919619</v>
      </c>
      <c r="Z29" s="51">
        <f t="shared" si="8"/>
        <v>12.489581660908302</v>
      </c>
      <c r="AA29" s="46"/>
      <c r="AB29" s="46"/>
      <c r="AC29" s="46">
        <v>4377872821.0680704</v>
      </c>
      <c r="AD29" s="45">
        <v>29.162924009307002</v>
      </c>
      <c r="AE29" s="45">
        <v>114.15717767065007</v>
      </c>
      <c r="AF29" s="46"/>
      <c r="AG29" s="46">
        <v>882244544.19296348</v>
      </c>
      <c r="AH29" s="45">
        <v>5.8770164533121401</v>
      </c>
      <c r="AI29" s="47" t="s">
        <v>43</v>
      </c>
      <c r="AJ29" s="46"/>
      <c r="AK29" s="46">
        <v>5792173994.5387697</v>
      </c>
      <c r="AL29" s="45">
        <v>38.584202181142317</v>
      </c>
      <c r="AM29" s="45">
        <v>123.32450649592732</v>
      </c>
      <c r="AN29" s="46"/>
      <c r="AO29" s="46">
        <v>6392904036.7166719</v>
      </c>
      <c r="AP29" s="45">
        <v>42.585927513553372</v>
      </c>
      <c r="AQ29" s="45">
        <v>149.31090241042341</v>
      </c>
    </row>
    <row r="30" spans="1:43" ht="15" customHeight="1" x14ac:dyDescent="0.25">
      <c r="A30" s="43" t="s">
        <v>42</v>
      </c>
      <c r="B30" s="39"/>
      <c r="F30" s="37"/>
      <c r="J30" s="37"/>
      <c r="N30" s="37"/>
      <c r="AC30" s="37"/>
      <c r="AG30" s="37"/>
      <c r="AK30" s="37"/>
      <c r="AO30" s="37"/>
    </row>
    <row r="31" spans="1:43" ht="15" customHeight="1" x14ac:dyDescent="0.25">
      <c r="A31" s="42" t="s">
        <v>41</v>
      </c>
      <c r="B31" s="37"/>
      <c r="J31" s="37"/>
      <c r="N31" s="37"/>
      <c r="AC31" s="37"/>
      <c r="AG31" s="37"/>
      <c r="AK31" s="37"/>
      <c r="AO31" s="37"/>
    </row>
    <row r="32" spans="1:43" ht="15" customHeight="1" x14ac:dyDescent="0.25">
      <c r="A32" s="41" t="s">
        <v>40</v>
      </c>
      <c r="B32" s="39"/>
      <c r="F32" s="37"/>
      <c r="J32" s="37"/>
      <c r="N32" s="37"/>
      <c r="AC32" s="37"/>
      <c r="AG32" s="37"/>
      <c r="AK32" s="37"/>
      <c r="AO32" s="37"/>
    </row>
    <row r="33" spans="1:41" ht="15" customHeight="1" x14ac:dyDescent="0.25">
      <c r="A33" s="40" t="s">
        <v>39</v>
      </c>
      <c r="B33" s="39"/>
      <c r="F33" s="37"/>
      <c r="J33" s="37"/>
      <c r="N33" s="37"/>
      <c r="AC33" s="37"/>
      <c r="AG33" s="37"/>
      <c r="AK33" s="37"/>
      <c r="AO33" s="37"/>
    </row>
    <row r="34" spans="1:41" x14ac:dyDescent="0.25">
      <c r="B34" s="38"/>
      <c r="F34" s="37"/>
    </row>
    <row r="35" spans="1:41" s="35" customFormat="1" ht="11.25" x14ac:dyDescent="0.2">
      <c r="B35" s="36"/>
      <c r="AG35" s="36"/>
    </row>
    <row r="36" spans="1:41" s="35" customFormat="1" ht="11.25" x14ac:dyDescent="0.2">
      <c r="B36" s="36"/>
      <c r="F36" s="36"/>
      <c r="J36" s="36"/>
    </row>
  </sheetData>
  <mergeCells count="10">
    <mergeCell ref="AO3:AQ3"/>
    <mergeCell ref="B3:D3"/>
    <mergeCell ref="AC3:AE3"/>
    <mergeCell ref="AG3:AI3"/>
    <mergeCell ref="AK3:AM3"/>
    <mergeCell ref="F3:H3"/>
    <mergeCell ref="N3:P3"/>
    <mergeCell ref="J3:L3"/>
    <mergeCell ref="R3:T3"/>
    <mergeCell ref="Y3:AA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D1" workbookViewId="0">
      <selection activeCell="O8" sqref="O8"/>
    </sheetView>
  </sheetViews>
  <sheetFormatPr defaultColWidth="11.42578125" defaultRowHeight="12.75" x14ac:dyDescent="0.2"/>
  <cols>
    <col min="1" max="1" width="12.42578125" bestFit="1" customWidth="1"/>
    <col min="2" max="2" width="16.7109375" bestFit="1" customWidth="1"/>
    <col min="3" max="3" width="18.28515625" bestFit="1" customWidth="1"/>
    <col min="4" max="4" width="8.140625" bestFit="1" customWidth="1"/>
    <col min="5" max="6" width="19"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5" width="18.710937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Gelir'!B7</f>
        <v>15101.77</v>
      </c>
      <c r="Q1" s="108" t="s">
        <v>95</v>
      </c>
      <c r="R1" s="108" t="s">
        <v>115</v>
      </c>
      <c r="S1" s="108" t="s">
        <v>116</v>
      </c>
      <c r="T1" s="108" t="s">
        <v>106</v>
      </c>
      <c r="U1" s="108" t="s">
        <v>101</v>
      </c>
      <c r="V1" s="108" t="s">
        <v>117</v>
      </c>
    </row>
    <row r="2" spans="1:22" x14ac:dyDescent="0.2">
      <c r="A2" s="108">
        <v>1</v>
      </c>
      <c r="B2" s="125">
        <v>2425.6</v>
      </c>
      <c r="C2" s="110">
        <f>B2*$O$2/20</f>
        <v>2086016000</v>
      </c>
      <c r="D2" s="111">
        <f>WID!G2</f>
        <v>-8.6285666666666659E-4</v>
      </c>
      <c r="E2" s="110">
        <f>D2*$O$5</f>
        <v>-146161398.33419931</v>
      </c>
      <c r="F2" s="110">
        <f>C2+E2</f>
        <v>1939854601.6658006</v>
      </c>
      <c r="G2" s="112">
        <f>C2*100/$C$22</f>
        <v>0.80314912866133825</v>
      </c>
      <c r="H2" s="112">
        <f>G2</f>
        <v>0.80314912866133825</v>
      </c>
      <c r="I2" s="112">
        <f>H2*5/2</f>
        <v>2.0078728216533457</v>
      </c>
      <c r="J2" s="112">
        <f>F2*100/$F$22</f>
        <v>0.45215874953233393</v>
      </c>
      <c r="K2" s="112">
        <f>J2</f>
        <v>0.45215874953233393</v>
      </c>
      <c r="L2" s="112">
        <f>K2*5/2</f>
        <v>1.1303968738308348</v>
      </c>
      <c r="N2" s="77" t="s">
        <v>135</v>
      </c>
      <c r="O2" s="72">
        <v>17200000</v>
      </c>
      <c r="Q2" s="109">
        <v>1</v>
      </c>
      <c r="R2" s="122">
        <f>D2*$O$12</f>
        <v>-208299613.00017136</v>
      </c>
      <c r="S2" s="113">
        <f>C2+R2</f>
        <v>1877716386.9998286</v>
      </c>
      <c r="T2" s="123">
        <f>S2*100/$S$22</f>
        <v>0.37479957452277063</v>
      </c>
      <c r="U2" s="112">
        <f>T2</f>
        <v>0.37479957452277063</v>
      </c>
      <c r="V2" s="112">
        <f>U2*5/2</f>
        <v>0.93699893630692654</v>
      </c>
    </row>
    <row r="3" spans="1:22" x14ac:dyDescent="0.2">
      <c r="A3" s="108">
        <v>2</v>
      </c>
      <c r="B3" s="125">
        <v>4012.45</v>
      </c>
      <c r="C3" s="110">
        <f t="shared" ref="C3:C21" si="0">B3*$O$2/20</f>
        <v>3450707000</v>
      </c>
      <c r="D3" s="111">
        <f>WID!G3</f>
        <v>1.5255233333333334E-3</v>
      </c>
      <c r="E3" s="110">
        <f t="shared" ref="E3:E21" si="1">D3*$O$5</f>
        <v>258412123.59501445</v>
      </c>
      <c r="F3" s="110">
        <f t="shared" ref="F3:F21" si="2">C3+E3</f>
        <v>3709119123.5950146</v>
      </c>
      <c r="G3" s="112">
        <f t="shared" ref="G3:G21" si="3">C3*100/$C$22</f>
        <v>1.3285767320651329</v>
      </c>
      <c r="H3" s="112">
        <f>G3+H2</f>
        <v>2.1317258607264713</v>
      </c>
      <c r="I3" s="112">
        <f>(H3+H2)*5/2</f>
        <v>7.3371874734695242</v>
      </c>
      <c r="J3" s="112">
        <f t="shared" ref="J3:J21" si="4">F3*100/$F$22</f>
        <v>0.8645548297027067</v>
      </c>
      <c r="K3" s="112">
        <f>J3+K2</f>
        <v>1.3167135792350406</v>
      </c>
      <c r="L3" s="112">
        <f>(K3+K2)*5/2</f>
        <v>4.4221808219184364</v>
      </c>
      <c r="N3" s="77" t="s">
        <v>102</v>
      </c>
      <c r="O3" s="72">
        <f>O2*O1</f>
        <v>259750444000</v>
      </c>
      <c r="Q3" s="109">
        <v>2</v>
      </c>
      <c r="R3" s="122">
        <f t="shared" ref="R3:R21" si="5">D3*$O$12</f>
        <v>368271964.77908438</v>
      </c>
      <c r="S3" s="113">
        <f t="shared" ref="S3:S21" si="6">C3+R3</f>
        <v>3818978964.7790842</v>
      </c>
      <c r="T3" s="123">
        <f t="shared" ref="T3:T21" si="7">S3*100/$S$22</f>
        <v>0.76228321860554904</v>
      </c>
      <c r="U3" s="112">
        <f>T3+U2</f>
        <v>1.1370827931283196</v>
      </c>
      <c r="V3" s="112">
        <f>(U3+U2)*5/2</f>
        <v>3.7797059191277254</v>
      </c>
    </row>
    <row r="4" spans="1:22" x14ac:dyDescent="0.2">
      <c r="A4" s="108">
        <v>3</v>
      </c>
      <c r="B4" s="125">
        <v>5039.8100000000004</v>
      </c>
      <c r="C4" s="110">
        <f t="shared" si="0"/>
        <v>4334236600</v>
      </c>
      <c r="D4" s="111">
        <f>WID!G4</f>
        <v>2.4338766666666669E-3</v>
      </c>
      <c r="E4" s="110">
        <f t="shared" si="1"/>
        <v>412280313.42360449</v>
      </c>
      <c r="F4" s="110">
        <f t="shared" si="2"/>
        <v>4746516913.423605</v>
      </c>
      <c r="G4" s="112">
        <f t="shared" si="3"/>
        <v>1.6687495919024979</v>
      </c>
      <c r="H4" s="112">
        <f t="shared" ref="H4:H21" si="8">G4+H3</f>
        <v>3.8004754526289695</v>
      </c>
      <c r="I4" s="112">
        <f t="shared" ref="I4:I21" si="9">(H4+H3)*5/2</f>
        <v>14.830503283388602</v>
      </c>
      <c r="J4" s="112">
        <f t="shared" si="4"/>
        <v>1.1063608325926664</v>
      </c>
      <c r="K4" s="112">
        <f t="shared" ref="K4:K21" si="10">J4+K3</f>
        <v>2.4230744118277068</v>
      </c>
      <c r="L4" s="112">
        <f t="shared" ref="L4:L21" si="11">(K4+K3)*5/2</f>
        <v>9.3494699776568684</v>
      </c>
      <c r="N4" s="77" t="s">
        <v>141</v>
      </c>
      <c r="O4" s="72">
        <f>GSYH!F12*1000</f>
        <v>429142886546.50171</v>
      </c>
      <c r="Q4" s="109">
        <v>3</v>
      </c>
      <c r="R4" s="122">
        <f t="shared" si="5"/>
        <v>587554790.20093787</v>
      </c>
      <c r="S4" s="113">
        <f t="shared" si="6"/>
        <v>4921791390.2009382</v>
      </c>
      <c r="T4" s="123">
        <f t="shared" si="7"/>
        <v>0.98240891526996932</v>
      </c>
      <c r="U4" s="112">
        <f t="shared" ref="U4:U21" si="12">T4+U3</f>
        <v>2.1194917083982889</v>
      </c>
      <c r="V4" s="112">
        <f t="shared" ref="V4:V21" si="13">(U4+U3)*5/2</f>
        <v>8.1414362538165204</v>
      </c>
    </row>
    <row r="5" spans="1:22" x14ac:dyDescent="0.2">
      <c r="A5" s="108">
        <v>4</v>
      </c>
      <c r="B5" s="125">
        <v>5899.52</v>
      </c>
      <c r="C5" s="110">
        <f t="shared" si="0"/>
        <v>5073587200</v>
      </c>
      <c r="D5" s="111">
        <f>WID!G5</f>
        <v>3.4873066666666667E-3</v>
      </c>
      <c r="E5" s="110">
        <f t="shared" si="1"/>
        <v>590723394.17536569</v>
      </c>
      <c r="F5" s="110">
        <f t="shared" si="2"/>
        <v>5664310594.1753654</v>
      </c>
      <c r="G5" s="112">
        <f t="shared" si="3"/>
        <v>1.9534112580475502</v>
      </c>
      <c r="H5" s="112">
        <f t="shared" si="8"/>
        <v>5.7538867106765199</v>
      </c>
      <c r="I5" s="112">
        <f t="shared" si="9"/>
        <v>23.885905408263724</v>
      </c>
      <c r="J5" s="112">
        <f t="shared" si="4"/>
        <v>1.3202884345175907</v>
      </c>
      <c r="K5" s="112">
        <f t="shared" si="10"/>
        <v>3.7433628463452973</v>
      </c>
      <c r="L5" s="112">
        <f t="shared" si="11"/>
        <v>15.416093145432511</v>
      </c>
      <c r="N5" s="77" t="s">
        <v>87</v>
      </c>
      <c r="O5" s="72">
        <f>O4-O3</f>
        <v>169392442546.50171</v>
      </c>
      <c r="Q5" s="109">
        <v>4</v>
      </c>
      <c r="R5" s="122">
        <f t="shared" si="5"/>
        <v>841860134.06581748</v>
      </c>
      <c r="S5" s="113">
        <f t="shared" si="6"/>
        <v>5915447334.0658178</v>
      </c>
      <c r="T5" s="123">
        <f t="shared" si="7"/>
        <v>1.1807465489834537</v>
      </c>
      <c r="U5" s="112">
        <f t="shared" si="12"/>
        <v>3.3002382573817428</v>
      </c>
      <c r="V5" s="112">
        <f t="shared" si="13"/>
        <v>13.54932491445008</v>
      </c>
    </row>
    <row r="6" spans="1:22" x14ac:dyDescent="0.2">
      <c r="A6" s="108">
        <v>5</v>
      </c>
      <c r="B6" s="125">
        <v>6730.31</v>
      </c>
      <c r="C6" s="110">
        <f t="shared" si="0"/>
        <v>5788066600</v>
      </c>
      <c r="D6" s="111">
        <f>WID!G6</f>
        <v>4.2083099999999998E-3</v>
      </c>
      <c r="E6" s="110">
        <f t="shared" si="1"/>
        <v>712855909.89286852</v>
      </c>
      <c r="F6" s="110">
        <f t="shared" si="2"/>
        <v>6500922509.892868</v>
      </c>
      <c r="G6" s="112">
        <f t="shared" si="3"/>
        <v>2.2284971191130816</v>
      </c>
      <c r="H6" s="112">
        <f t="shared" si="8"/>
        <v>7.982383829789601</v>
      </c>
      <c r="I6" s="112">
        <f t="shared" si="9"/>
        <v>34.3406763511653</v>
      </c>
      <c r="J6" s="112">
        <f t="shared" si="4"/>
        <v>1.5152934608375208</v>
      </c>
      <c r="K6" s="112">
        <f t="shared" si="10"/>
        <v>5.2586563071828181</v>
      </c>
      <c r="L6" s="112">
        <f t="shared" si="11"/>
        <v>22.505047883820289</v>
      </c>
      <c r="N6" s="77" t="s">
        <v>136</v>
      </c>
      <c r="O6" s="73">
        <f>O3/O4</f>
        <v>0.60527729141760711</v>
      </c>
      <c r="Q6" s="109">
        <v>5</v>
      </c>
      <c r="R6" s="122">
        <f t="shared" si="5"/>
        <v>1015915363.7546034</v>
      </c>
      <c r="S6" s="113">
        <f t="shared" si="6"/>
        <v>6803981963.7546034</v>
      </c>
      <c r="T6" s="123">
        <f t="shared" si="7"/>
        <v>1.358101555022571</v>
      </c>
      <c r="U6" s="112">
        <f t="shared" si="12"/>
        <v>4.6583398124043143</v>
      </c>
      <c r="V6" s="112">
        <f t="shared" si="13"/>
        <v>19.896445174465143</v>
      </c>
    </row>
    <row r="7" spans="1:22" x14ac:dyDescent="0.2">
      <c r="A7" s="108">
        <v>6</v>
      </c>
      <c r="B7" s="125">
        <v>7527.94</v>
      </c>
      <c r="C7" s="110">
        <f t="shared" si="0"/>
        <v>6474028400</v>
      </c>
      <c r="D7" s="111">
        <f>WID!G7</f>
        <v>5.5902199999999999E-3</v>
      </c>
      <c r="E7" s="110">
        <f t="shared" si="1"/>
        <v>946941020.17230475</v>
      </c>
      <c r="F7" s="110">
        <f t="shared" si="2"/>
        <v>7420969420.1723051</v>
      </c>
      <c r="G7" s="112">
        <f t="shared" si="3"/>
        <v>2.4926032534691762</v>
      </c>
      <c r="H7" s="112">
        <f t="shared" si="8"/>
        <v>10.474987083258778</v>
      </c>
      <c r="I7" s="112">
        <f t="shared" si="9"/>
        <v>46.143427282620948</v>
      </c>
      <c r="J7" s="112">
        <f t="shared" si="4"/>
        <v>1.7297462657569214</v>
      </c>
      <c r="K7" s="112">
        <f t="shared" si="10"/>
        <v>6.988402572939739</v>
      </c>
      <c r="L7" s="112">
        <f t="shared" si="11"/>
        <v>30.617647200306394</v>
      </c>
      <c r="N7" s="77" t="s">
        <v>111</v>
      </c>
      <c r="O7" s="72">
        <f>GSYH!B12*1000</f>
        <v>680275847307.18665</v>
      </c>
      <c r="Q7" s="109">
        <v>6</v>
      </c>
      <c r="R7" s="122">
        <f t="shared" si="5"/>
        <v>1349518068.9560082</v>
      </c>
      <c r="S7" s="113">
        <f t="shared" si="6"/>
        <v>7823546468.956008</v>
      </c>
      <c r="T7" s="123">
        <f t="shared" si="7"/>
        <v>1.5616106394581433</v>
      </c>
      <c r="U7" s="112">
        <f t="shared" si="12"/>
        <v>6.2199504518624575</v>
      </c>
      <c r="V7" s="112">
        <f t="shared" si="13"/>
        <v>27.19572566066693</v>
      </c>
    </row>
    <row r="8" spans="1:22" x14ac:dyDescent="0.2">
      <c r="A8" s="108">
        <v>7</v>
      </c>
      <c r="B8" s="125">
        <v>8279.99</v>
      </c>
      <c r="C8" s="110">
        <f t="shared" si="0"/>
        <v>7120791400</v>
      </c>
      <c r="D8" s="111">
        <f>WID!G8</f>
        <v>7.2610133333333342E-3</v>
      </c>
      <c r="E8" s="110">
        <f t="shared" si="1"/>
        <v>1229960783.8960497</v>
      </c>
      <c r="F8" s="110">
        <f t="shared" si="2"/>
        <v>8350752183.8960495</v>
      </c>
      <c r="G8" s="112">
        <f t="shared" si="3"/>
        <v>2.741617230303675</v>
      </c>
      <c r="H8" s="112">
        <f t="shared" si="8"/>
        <v>13.216604313562453</v>
      </c>
      <c r="I8" s="112">
        <f t="shared" si="9"/>
        <v>59.228978492053074</v>
      </c>
      <c r="J8" s="112">
        <f t="shared" si="4"/>
        <v>1.9464683909208538</v>
      </c>
      <c r="K8" s="112">
        <f t="shared" si="10"/>
        <v>8.9348709638605932</v>
      </c>
      <c r="L8" s="112">
        <f t="shared" si="11"/>
        <v>39.80818384200083</v>
      </c>
      <c r="N8" s="77" t="s">
        <v>112</v>
      </c>
      <c r="O8" s="72">
        <f>GSYH!V12*1000</f>
        <v>94066606063.94223</v>
      </c>
      <c r="Q8" s="109">
        <v>7</v>
      </c>
      <c r="R8" s="122">
        <f t="shared" si="5"/>
        <v>1752859224.1922197</v>
      </c>
      <c r="S8" s="113">
        <f t="shared" si="6"/>
        <v>8873650624.1922188</v>
      </c>
      <c r="T8" s="123">
        <f t="shared" si="7"/>
        <v>1.7712155581306464</v>
      </c>
      <c r="U8" s="112">
        <f t="shared" si="12"/>
        <v>7.9911660099931039</v>
      </c>
      <c r="V8" s="112">
        <f t="shared" si="13"/>
        <v>35.527791154638905</v>
      </c>
    </row>
    <row r="9" spans="1:22" x14ac:dyDescent="0.2">
      <c r="A9" s="108">
        <v>8</v>
      </c>
      <c r="B9" s="125">
        <v>9093.5300000000007</v>
      </c>
      <c r="C9" s="110">
        <f t="shared" si="0"/>
        <v>7820435800</v>
      </c>
      <c r="D9" s="111">
        <f>WID!G9</f>
        <v>9.6403566666666673E-3</v>
      </c>
      <c r="E9" s="110">
        <f t="shared" si="1"/>
        <v>1633003562.7861183</v>
      </c>
      <c r="F9" s="110">
        <f t="shared" si="2"/>
        <v>9453439362.7861176</v>
      </c>
      <c r="G9" s="112">
        <f t="shared" si="3"/>
        <v>3.010991381907874</v>
      </c>
      <c r="H9" s="112">
        <f t="shared" si="8"/>
        <v>16.227595695470328</v>
      </c>
      <c r="I9" s="112">
        <f t="shared" si="9"/>
        <v>73.610500022581945</v>
      </c>
      <c r="J9" s="112">
        <f t="shared" si="4"/>
        <v>2.2034926315542083</v>
      </c>
      <c r="K9" s="112">
        <f t="shared" si="10"/>
        <v>11.138363595414802</v>
      </c>
      <c r="L9" s="112">
        <f t="shared" si="11"/>
        <v>50.183086398188486</v>
      </c>
      <c r="N9" s="77" t="s">
        <v>113</v>
      </c>
      <c r="O9" s="72">
        <f>GSYH!J12*1000</f>
        <v>2153584301.5349836</v>
      </c>
      <c r="Q9" s="109">
        <v>8</v>
      </c>
      <c r="R9" s="122">
        <f t="shared" si="5"/>
        <v>2327249287.6572266</v>
      </c>
      <c r="S9" s="113">
        <f t="shared" si="6"/>
        <v>10147685087.657227</v>
      </c>
      <c r="T9" s="123">
        <f t="shared" si="7"/>
        <v>2.0255178468788326</v>
      </c>
      <c r="U9" s="112">
        <f t="shared" si="12"/>
        <v>10.016683856871936</v>
      </c>
      <c r="V9" s="112">
        <f t="shared" si="13"/>
        <v>45.019624667162603</v>
      </c>
    </row>
    <row r="10" spans="1:22" x14ac:dyDescent="0.2">
      <c r="A10" s="108">
        <v>9</v>
      </c>
      <c r="B10" s="125">
        <v>9945.64</v>
      </c>
      <c r="C10" s="110">
        <f t="shared" si="0"/>
        <v>8553250400</v>
      </c>
      <c r="D10" s="111">
        <f>WID!G10</f>
        <v>1.2876949999999998E-2</v>
      </c>
      <c r="E10" s="110">
        <f t="shared" si="1"/>
        <v>2181258013.0491748</v>
      </c>
      <c r="F10" s="110">
        <f t="shared" si="2"/>
        <v>10734508413.049175</v>
      </c>
      <c r="G10" s="112">
        <f t="shared" si="3"/>
        <v>3.2931365847540204</v>
      </c>
      <c r="H10" s="112">
        <f t="shared" si="8"/>
        <v>19.520732280224347</v>
      </c>
      <c r="I10" s="112">
        <f t="shared" si="9"/>
        <v>89.370819939236696</v>
      </c>
      <c r="J10" s="112">
        <f t="shared" si="4"/>
        <v>2.5020957223910703</v>
      </c>
      <c r="K10" s="112">
        <f t="shared" si="10"/>
        <v>13.640459317805872</v>
      </c>
      <c r="L10" s="112">
        <f>(K10+K9)*5/2</f>
        <v>61.947057283051677</v>
      </c>
      <c r="N10" s="77" t="s">
        <v>114</v>
      </c>
      <c r="O10" s="72">
        <f>GSYH!N12*1000</f>
        <v>82898243456.428207</v>
      </c>
      <c r="Q10" s="109">
        <v>9</v>
      </c>
      <c r="R10" s="122">
        <f t="shared" si="5"/>
        <v>3108585475.7134905</v>
      </c>
      <c r="S10" s="113">
        <f t="shared" si="6"/>
        <v>11661835875.71349</v>
      </c>
      <c r="T10" s="123">
        <f t="shared" si="7"/>
        <v>2.3277482982163469</v>
      </c>
      <c r="U10" s="112">
        <f t="shared" si="12"/>
        <v>12.344432155088283</v>
      </c>
      <c r="V10" s="112">
        <f t="shared" si="13"/>
        <v>55.902790029900551</v>
      </c>
    </row>
    <row r="11" spans="1:22" x14ac:dyDescent="0.2">
      <c r="A11" s="108">
        <v>10</v>
      </c>
      <c r="B11" s="125">
        <v>10892.49</v>
      </c>
      <c r="C11" s="110">
        <f t="shared" si="0"/>
        <v>9367541400</v>
      </c>
      <c r="D11" s="111">
        <f>WID!G11</f>
        <v>1.6261459999999998E-2</v>
      </c>
      <c r="E11" s="110">
        <f t="shared" si="1"/>
        <v>2754568428.7722354</v>
      </c>
      <c r="F11" s="110">
        <f t="shared" si="2"/>
        <v>12122109828.772236</v>
      </c>
      <c r="G11" s="112">
        <f t="shared" si="3"/>
        <v>3.6066514893025809</v>
      </c>
      <c r="H11" s="112">
        <f t="shared" si="8"/>
        <v>23.127383769526929</v>
      </c>
      <c r="I11" s="112">
        <f t="shared" si="9"/>
        <v>106.6202901243782</v>
      </c>
      <c r="J11" s="112">
        <f t="shared" si="4"/>
        <v>2.8255303346779184</v>
      </c>
      <c r="K11" s="112">
        <f t="shared" si="10"/>
        <v>16.465989652483792</v>
      </c>
      <c r="L11" s="112">
        <f t="shared" si="11"/>
        <v>75.266122425724149</v>
      </c>
      <c r="N11" s="77" t="s">
        <v>137</v>
      </c>
      <c r="O11" s="74">
        <f>O7-O8-O9-O10</f>
        <v>501157413485.28113</v>
      </c>
      <c r="Q11" s="109">
        <v>10</v>
      </c>
      <c r="R11" s="122">
        <f t="shared" si="5"/>
        <v>3925629778.0061193</v>
      </c>
      <c r="S11" s="113">
        <f t="shared" si="6"/>
        <v>13293171178.006119</v>
      </c>
      <c r="T11" s="123">
        <f t="shared" si="7"/>
        <v>2.6533692393959525</v>
      </c>
      <c r="U11" s="112">
        <f t="shared" si="12"/>
        <v>14.997801394484235</v>
      </c>
      <c r="V11" s="112">
        <f t="shared" si="13"/>
        <v>68.355583873931295</v>
      </c>
    </row>
    <row r="12" spans="1:22" x14ac:dyDescent="0.2">
      <c r="A12" s="108">
        <v>11</v>
      </c>
      <c r="B12" s="125">
        <v>11913.86</v>
      </c>
      <c r="C12" s="110">
        <f t="shared" si="0"/>
        <v>10245919600</v>
      </c>
      <c r="D12" s="111">
        <f>WID!G12</f>
        <v>1.9621923333333329E-2</v>
      </c>
      <c r="E12" s="110">
        <f t="shared" si="1"/>
        <v>3323805520.893527</v>
      </c>
      <c r="F12" s="110">
        <f t="shared" si="2"/>
        <v>13569725120.893528</v>
      </c>
      <c r="G12" s="112">
        <f t="shared" si="3"/>
        <v>3.9448409787240974</v>
      </c>
      <c r="H12" s="112">
        <f t="shared" si="8"/>
        <v>27.072224748251028</v>
      </c>
      <c r="I12" s="112">
        <f t="shared" si="9"/>
        <v>125.4990212944449</v>
      </c>
      <c r="J12" s="112">
        <f t="shared" si="4"/>
        <v>3.1629535207906132</v>
      </c>
      <c r="K12" s="112">
        <f t="shared" si="10"/>
        <v>19.628943173274404</v>
      </c>
      <c r="L12" s="112">
        <f t="shared" si="11"/>
        <v>90.237332064395474</v>
      </c>
      <c r="N12" s="77" t="s">
        <v>138</v>
      </c>
      <c r="O12" s="74">
        <f>O11-O3</f>
        <v>241406969485.28113</v>
      </c>
      <c r="Q12" s="109">
        <v>11</v>
      </c>
      <c r="R12" s="122">
        <f t="shared" si="5"/>
        <v>4736869047.3725252</v>
      </c>
      <c r="S12" s="113">
        <f t="shared" si="6"/>
        <v>14982788647.372524</v>
      </c>
      <c r="T12" s="123">
        <f t="shared" si="7"/>
        <v>2.9906235303043842</v>
      </c>
      <c r="U12" s="112">
        <f t="shared" si="12"/>
        <v>17.988424924788617</v>
      </c>
      <c r="V12" s="112">
        <f t="shared" si="13"/>
        <v>82.465565798182126</v>
      </c>
    </row>
    <row r="13" spans="1:22" x14ac:dyDescent="0.2">
      <c r="A13" s="108">
        <v>12</v>
      </c>
      <c r="B13" s="125">
        <v>13062.08</v>
      </c>
      <c r="C13" s="110">
        <f t="shared" si="0"/>
        <v>11233388800</v>
      </c>
      <c r="D13" s="111">
        <f>WID!G13</f>
        <v>2.3395996666666665E-2</v>
      </c>
      <c r="E13" s="110">
        <f t="shared" si="1"/>
        <v>3963105021.1764784</v>
      </c>
      <c r="F13" s="110">
        <f t="shared" si="2"/>
        <v>15196493821.176479</v>
      </c>
      <c r="G13" s="112">
        <f t="shared" si="3"/>
        <v>4.3250322272859059</v>
      </c>
      <c r="H13" s="112">
        <f t="shared" si="8"/>
        <v>31.397256975536934</v>
      </c>
      <c r="I13" s="112">
        <f t="shared" si="9"/>
        <v>146.17370430946991</v>
      </c>
      <c r="J13" s="112">
        <f t="shared" si="4"/>
        <v>3.5421353938375097</v>
      </c>
      <c r="K13" s="112">
        <f t="shared" si="10"/>
        <v>23.171078567111913</v>
      </c>
      <c r="L13" s="112">
        <f t="shared" si="11"/>
        <v>107.00005435096578</v>
      </c>
      <c r="N13" s="77"/>
      <c r="O13" s="98">
        <f>O12-O5</f>
        <v>72014526938.779419</v>
      </c>
      <c r="Q13" s="109">
        <v>12</v>
      </c>
      <c r="R13" s="122">
        <f t="shared" si="5"/>
        <v>5647956653.3877382</v>
      </c>
      <c r="S13" s="113">
        <f t="shared" si="6"/>
        <v>16881345453.387737</v>
      </c>
      <c r="T13" s="123">
        <f t="shared" si="7"/>
        <v>3.3695829344126667</v>
      </c>
      <c r="U13" s="112">
        <f t="shared" si="12"/>
        <v>21.358007859201283</v>
      </c>
      <c r="V13" s="112">
        <f t="shared" si="13"/>
        <v>98.366081959974736</v>
      </c>
    </row>
    <row r="14" spans="1:22" x14ac:dyDescent="0.2">
      <c r="A14" s="108">
        <v>13</v>
      </c>
      <c r="B14" s="125">
        <v>14241.27</v>
      </c>
      <c r="C14" s="110">
        <f t="shared" si="0"/>
        <v>12247492200</v>
      </c>
      <c r="D14" s="111">
        <f>WID!G14</f>
        <v>2.7961593333333333E-2</v>
      </c>
      <c r="E14" s="110">
        <f t="shared" si="1"/>
        <v>4736482592.2253122</v>
      </c>
      <c r="F14" s="110">
        <f t="shared" si="2"/>
        <v>16983974792.225311</v>
      </c>
      <c r="G14" s="112">
        <f t="shared" si="3"/>
        <v>4.715478063790755</v>
      </c>
      <c r="H14" s="112">
        <f t="shared" si="8"/>
        <v>36.112735039327688</v>
      </c>
      <c r="I14" s="112">
        <f t="shared" si="9"/>
        <v>168.77498003716155</v>
      </c>
      <c r="J14" s="112">
        <f t="shared" si="4"/>
        <v>3.958777527731586</v>
      </c>
      <c r="K14" s="112">
        <f t="shared" si="10"/>
        <v>27.129856094843497</v>
      </c>
      <c r="L14" s="112">
        <f t="shared" si="11"/>
        <v>125.75233665488852</v>
      </c>
      <c r="N14" s="77" t="s">
        <v>139</v>
      </c>
      <c r="O14" s="73">
        <f>O3/O11</f>
        <v>0.51830111061028694</v>
      </c>
      <c r="Q14" s="109">
        <v>13</v>
      </c>
      <c r="R14" s="122">
        <f t="shared" si="5"/>
        <v>6750123508.5798397</v>
      </c>
      <c r="S14" s="113">
        <f t="shared" si="6"/>
        <v>18997615708.579842</v>
      </c>
      <c r="T14" s="123">
        <f t="shared" si="7"/>
        <v>3.7919987990835375</v>
      </c>
      <c r="U14" s="112">
        <f t="shared" si="12"/>
        <v>25.15000665828482</v>
      </c>
      <c r="V14" s="112">
        <f t="shared" si="13"/>
        <v>116.27003629371526</v>
      </c>
    </row>
    <row r="15" spans="1:22" x14ac:dyDescent="0.2">
      <c r="A15" s="108">
        <v>14</v>
      </c>
      <c r="B15" s="125">
        <v>15625.02</v>
      </c>
      <c r="C15" s="110">
        <f t="shared" si="0"/>
        <v>13437517200</v>
      </c>
      <c r="D15" s="111">
        <f>WID!G15</f>
        <v>3.4348866666666672E-2</v>
      </c>
      <c r="E15" s="110">
        <f t="shared" si="1"/>
        <v>5818438423.3707819</v>
      </c>
      <c r="F15" s="110">
        <f t="shared" si="2"/>
        <v>19255955623.370781</v>
      </c>
      <c r="G15" s="112">
        <f t="shared" si="3"/>
        <v>5.1736564966672089</v>
      </c>
      <c r="H15" s="112">
        <f t="shared" si="8"/>
        <v>41.286391535994895</v>
      </c>
      <c r="I15" s="112">
        <f>(H15+H14)*5/2</f>
        <v>193.49781643830647</v>
      </c>
      <c r="J15" s="112">
        <f t="shared" si="4"/>
        <v>4.4883512445916045</v>
      </c>
      <c r="K15" s="112">
        <f t="shared" si="10"/>
        <v>31.618207339435102</v>
      </c>
      <c r="L15" s="112">
        <f t="shared" si="11"/>
        <v>146.87015858569649</v>
      </c>
      <c r="Q15" s="109">
        <v>14</v>
      </c>
      <c r="R15" s="122">
        <f t="shared" si="5"/>
        <v>8292055807.2539911</v>
      </c>
      <c r="S15" s="113">
        <f t="shared" si="6"/>
        <v>21729573007.25399</v>
      </c>
      <c r="T15" s="123">
        <f t="shared" si="7"/>
        <v>4.3373082186777658</v>
      </c>
      <c r="U15" s="112">
        <f t="shared" si="12"/>
        <v>29.487314876962586</v>
      </c>
      <c r="V15" s="112">
        <f t="shared" si="13"/>
        <v>136.59330383811852</v>
      </c>
    </row>
    <row r="16" spans="1:22" x14ac:dyDescent="0.2">
      <c r="A16" s="108">
        <v>15</v>
      </c>
      <c r="B16" s="125">
        <v>17449.09</v>
      </c>
      <c r="C16" s="110">
        <f t="shared" si="0"/>
        <v>15006217400</v>
      </c>
      <c r="D16" s="111">
        <f>WID!G16</f>
        <v>4.2236803333333336E-2</v>
      </c>
      <c r="E16" s="110">
        <f t="shared" si="1"/>
        <v>7154595281.9895592</v>
      </c>
      <c r="F16" s="110">
        <f t="shared" si="2"/>
        <v>22160812681.989559</v>
      </c>
      <c r="G16" s="112">
        <f t="shared" si="3"/>
        <v>5.7776308663560645</v>
      </c>
      <c r="H16" s="112">
        <f t="shared" si="8"/>
        <v>47.064022402350957</v>
      </c>
      <c r="I16" s="112">
        <f t="shared" si="9"/>
        <v>220.87603484586464</v>
      </c>
      <c r="J16" s="112">
        <f t="shared" si="4"/>
        <v>5.1654414420050303</v>
      </c>
      <c r="K16" s="112">
        <f t="shared" si="10"/>
        <v>36.783648781440135</v>
      </c>
      <c r="L16" s="112">
        <f t="shared" si="11"/>
        <v>171.00464030218808</v>
      </c>
      <c r="Q16" s="109">
        <v>15</v>
      </c>
      <c r="R16" s="122">
        <f t="shared" si="5"/>
        <v>10196258693.445822</v>
      </c>
      <c r="S16" s="113">
        <f t="shared" si="6"/>
        <v>25202476093.445824</v>
      </c>
      <c r="T16" s="123">
        <f t="shared" si="7"/>
        <v>5.0305133310553876</v>
      </c>
      <c r="U16" s="112">
        <f t="shared" si="12"/>
        <v>34.517828208017974</v>
      </c>
      <c r="V16" s="112">
        <f t="shared" si="13"/>
        <v>160.01285771245139</v>
      </c>
    </row>
    <row r="17" spans="1:22" x14ac:dyDescent="0.2">
      <c r="A17" s="108">
        <v>16</v>
      </c>
      <c r="B17" s="125">
        <v>19514.990000000002</v>
      </c>
      <c r="C17" s="110">
        <f t="shared" si="0"/>
        <v>16782891400</v>
      </c>
      <c r="D17" s="111">
        <f>WID!G17</f>
        <v>5.2565283333333331E-2</v>
      </c>
      <c r="E17" s="110">
        <f t="shared" si="1"/>
        <v>8904161736.9822502</v>
      </c>
      <c r="F17" s="110">
        <f t="shared" si="2"/>
        <v>25687053136.98225</v>
      </c>
      <c r="G17" s="112">
        <f t="shared" si="3"/>
        <v>6.4616784359889214</v>
      </c>
      <c r="H17" s="112">
        <f t="shared" si="8"/>
        <v>53.52570083833988</v>
      </c>
      <c r="I17" s="112">
        <f t="shared" si="9"/>
        <v>251.47430810172708</v>
      </c>
      <c r="J17" s="112">
        <f t="shared" si="4"/>
        <v>5.9873692675805428</v>
      </c>
      <c r="K17" s="112">
        <f t="shared" si="10"/>
        <v>42.771018049020675</v>
      </c>
      <c r="L17" s="112">
        <f t="shared" si="11"/>
        <v>198.88666707615201</v>
      </c>
      <c r="Q17" s="109">
        <v>16</v>
      </c>
      <c r="R17" s="122">
        <f t="shared" si="5"/>
        <v>12689625749.635157</v>
      </c>
      <c r="S17" s="113">
        <f t="shared" si="6"/>
        <v>29472517149.635155</v>
      </c>
      <c r="T17" s="123">
        <f t="shared" si="7"/>
        <v>5.8828303168018987</v>
      </c>
      <c r="U17" s="112">
        <f t="shared" si="12"/>
        <v>40.400658524819875</v>
      </c>
      <c r="V17" s="112">
        <f t="shared" si="13"/>
        <v>187.29621683209461</v>
      </c>
    </row>
    <row r="18" spans="1:22" x14ac:dyDescent="0.2">
      <c r="A18" s="108">
        <v>17</v>
      </c>
      <c r="B18" s="125">
        <v>22096.97</v>
      </c>
      <c r="C18" s="110">
        <f t="shared" si="0"/>
        <v>19003394200</v>
      </c>
      <c r="D18" s="111">
        <f>WID!G18</f>
        <v>6.6993213333333329E-2</v>
      </c>
      <c r="E18" s="110">
        <f t="shared" si="1"/>
        <v>11348144040.572199</v>
      </c>
      <c r="F18" s="110">
        <f t="shared" si="2"/>
        <v>30351538240.572197</v>
      </c>
      <c r="G18" s="112">
        <f t="shared" si="3"/>
        <v>7.3166071081611683</v>
      </c>
      <c r="H18" s="112">
        <f t="shared" si="8"/>
        <v>60.842307946501052</v>
      </c>
      <c r="I18" s="112">
        <f t="shared" si="9"/>
        <v>285.92002196210228</v>
      </c>
      <c r="J18" s="112">
        <f t="shared" si="4"/>
        <v>7.0746093884846069</v>
      </c>
      <c r="K18" s="112">
        <f t="shared" si="10"/>
        <v>49.845627437505286</v>
      </c>
      <c r="L18" s="112">
        <f t="shared" si="11"/>
        <v>231.54161371631488</v>
      </c>
      <c r="Q18" s="109">
        <v>17</v>
      </c>
      <c r="R18" s="122">
        <f t="shared" si="5"/>
        <v>16172628606.880928</v>
      </c>
      <c r="S18" s="113">
        <f t="shared" si="6"/>
        <v>35176022806.880928</v>
      </c>
      <c r="T18" s="123">
        <f t="shared" si="7"/>
        <v>7.0212724736813259</v>
      </c>
      <c r="U18" s="112">
        <f t="shared" si="12"/>
        <v>47.421930998501203</v>
      </c>
      <c r="V18" s="112">
        <f t="shared" si="13"/>
        <v>219.55647380830271</v>
      </c>
    </row>
    <row r="19" spans="1:22" x14ac:dyDescent="0.2">
      <c r="A19" s="108">
        <v>18</v>
      </c>
      <c r="B19" s="125">
        <v>25749.360000000001</v>
      </c>
      <c r="C19" s="110">
        <f t="shared" si="0"/>
        <v>22144449600</v>
      </c>
      <c r="D19" s="111">
        <f>WID!G19</f>
        <v>8.9738849999999995E-2</v>
      </c>
      <c r="E19" s="110">
        <f t="shared" si="1"/>
        <v>15201082992.814135</v>
      </c>
      <c r="F19" s="110">
        <f t="shared" si="2"/>
        <v>37345532592.814133</v>
      </c>
      <c r="G19" s="112">
        <f t="shared" si="3"/>
        <v>8.5259630803047148</v>
      </c>
      <c r="H19" s="112">
        <f t="shared" si="8"/>
        <v>69.368271026805772</v>
      </c>
      <c r="I19" s="112">
        <f t="shared" si="9"/>
        <v>325.52644743326709</v>
      </c>
      <c r="J19" s="112">
        <f t="shared" si="4"/>
        <v>8.7048324669721868</v>
      </c>
      <c r="K19" s="112">
        <f t="shared" si="10"/>
        <v>58.550459904477471</v>
      </c>
      <c r="L19" s="112">
        <f t="shared" si="11"/>
        <v>270.99021835495694</v>
      </c>
      <c r="Q19" s="109">
        <v>18</v>
      </c>
      <c r="R19" s="122">
        <f t="shared" si="5"/>
        <v>21663583823.594219</v>
      </c>
      <c r="S19" s="113">
        <f t="shared" si="6"/>
        <v>43808033423.594223</v>
      </c>
      <c r="T19" s="123">
        <f t="shared" si="7"/>
        <v>8.7442557361267408</v>
      </c>
      <c r="U19" s="112">
        <f t="shared" si="12"/>
        <v>56.166186734627942</v>
      </c>
      <c r="V19" s="112">
        <f t="shared" si="13"/>
        <v>258.97029433282285</v>
      </c>
    </row>
    <row r="20" spans="1:22" x14ac:dyDescent="0.2">
      <c r="A20" s="108">
        <v>19</v>
      </c>
      <c r="B20" s="125">
        <v>32241.18</v>
      </c>
      <c r="C20" s="110">
        <f t="shared" si="0"/>
        <v>27727414800</v>
      </c>
      <c r="D20" s="111">
        <f>WID!G20</f>
        <v>0.14002334000000002</v>
      </c>
      <c r="E20" s="110">
        <f t="shared" si="1"/>
        <v>23718895576.119278</v>
      </c>
      <c r="F20" s="110">
        <f t="shared" si="2"/>
        <v>51446310376.119278</v>
      </c>
      <c r="G20" s="112">
        <f t="shared" si="3"/>
        <v>10.675492918870946</v>
      </c>
      <c r="H20" s="112">
        <f t="shared" si="8"/>
        <v>80.043763945676716</v>
      </c>
      <c r="I20" s="112">
        <f t="shared" si="9"/>
        <v>373.53008743120625</v>
      </c>
      <c r="J20" s="112">
        <f t="shared" si="4"/>
        <v>11.991568516394407</v>
      </c>
      <c r="K20" s="112">
        <f t="shared" si="10"/>
        <v>70.542028420871873</v>
      </c>
      <c r="L20" s="112">
        <f t="shared" si="11"/>
        <v>322.73122081337334</v>
      </c>
      <c r="Q20" s="109">
        <v>19</v>
      </c>
      <c r="R20" s="122">
        <f t="shared" si="5"/>
        <v>33802610166.607151</v>
      </c>
      <c r="S20" s="113">
        <f t="shared" si="6"/>
        <v>61530024966.607147</v>
      </c>
      <c r="T20" s="123">
        <f t="shared" si="7"/>
        <v>12.281634935671422</v>
      </c>
      <c r="U20" s="112">
        <f t="shared" si="12"/>
        <v>68.447821670299362</v>
      </c>
      <c r="V20" s="112">
        <f t="shared" si="13"/>
        <v>311.53502101231828</v>
      </c>
    </row>
    <row r="21" spans="1:22" x14ac:dyDescent="0.2">
      <c r="A21" s="108">
        <v>20</v>
      </c>
      <c r="B21" s="125">
        <v>60270.06</v>
      </c>
      <c r="C21" s="110">
        <f t="shared" si="0"/>
        <v>51832251600</v>
      </c>
      <c r="D21" s="111">
        <f>WID!G21</f>
        <v>0.44009367333333332</v>
      </c>
      <c r="E21" s="110">
        <f t="shared" si="1"/>
        <v>74548542275.195557</v>
      </c>
      <c r="F21" s="110">
        <f t="shared" si="2"/>
        <v>126380793875.19556</v>
      </c>
      <c r="G21" s="112">
        <f t="shared" si="3"/>
        <v>19.956236054323291</v>
      </c>
      <c r="H21" s="112">
        <f t="shared" si="8"/>
        <v>100</v>
      </c>
      <c r="I21" s="112">
        <f t="shared" si="9"/>
        <v>450.10940986419178</v>
      </c>
      <c r="J21" s="112">
        <f t="shared" si="4"/>
        <v>29.457971579128127</v>
      </c>
      <c r="K21" s="112">
        <f t="shared" si="10"/>
        <v>100</v>
      </c>
      <c r="L21" s="112">
        <f t="shared" si="11"/>
        <v>426.35507105217971</v>
      </c>
      <c r="Q21" s="109">
        <v>20</v>
      </c>
      <c r="R21" s="122">
        <f t="shared" si="5"/>
        <v>106241679969.04527</v>
      </c>
      <c r="S21" s="113">
        <f t="shared" si="6"/>
        <v>158073931569.04529</v>
      </c>
      <c r="T21" s="123">
        <f t="shared" si="7"/>
        <v>31.552178329700624</v>
      </c>
      <c r="U21" s="112">
        <f t="shared" si="12"/>
        <v>99.999999999999986</v>
      </c>
      <c r="V21" s="112">
        <f t="shared" si="13"/>
        <v>421.11955417574836</v>
      </c>
    </row>
    <row r="22" spans="1:22" x14ac:dyDescent="0.2">
      <c r="A22" s="109"/>
      <c r="B22" s="109"/>
      <c r="C22" s="114">
        <f>SUM(C2:C21)</f>
        <v>259729597600</v>
      </c>
      <c r="D22" s="115">
        <f>SUM(D2:D21)</f>
        <v>0.99940170333333334</v>
      </c>
      <c r="E22" s="116">
        <f>SUM(E2:E21)</f>
        <v>169291095612.76764</v>
      </c>
      <c r="F22" s="116">
        <f>SUM(F2:F21)</f>
        <v>429020693212.76758</v>
      </c>
      <c r="G22" s="114">
        <f>SUM(G2:G21)</f>
        <v>100</v>
      </c>
      <c r="H22" s="108" t="s">
        <v>91</v>
      </c>
      <c r="I22" s="110">
        <f>SUM(I2:I21)</f>
        <v>2998.7579929165531</v>
      </c>
      <c r="J22" s="114">
        <f>SUM(J2:J21)</f>
        <v>100</v>
      </c>
      <c r="K22" s="108" t="s">
        <v>91</v>
      </c>
      <c r="L22" s="110">
        <f>SUM(L2:L21)</f>
        <v>2402.0145988230415</v>
      </c>
      <c r="Q22" s="109"/>
      <c r="R22" s="126">
        <f>SUM(R2:R21)</f>
        <v>241262536500.12799</v>
      </c>
      <c r="S22" s="126">
        <f>SUM(S2:S21)</f>
        <v>500992134100.12805</v>
      </c>
      <c r="T22" s="108"/>
      <c r="U22" s="108" t="s">
        <v>91</v>
      </c>
      <c r="V22" s="113">
        <f>SUM(V2:V21)</f>
        <v>2270.4908323481955</v>
      </c>
    </row>
    <row r="23" spans="1:22" x14ac:dyDescent="0.2">
      <c r="A23" s="109"/>
      <c r="B23" s="109"/>
      <c r="C23" s="109"/>
      <c r="D23" s="109"/>
      <c r="E23" s="109"/>
      <c r="F23" s="109"/>
      <c r="G23" s="109"/>
      <c r="H23" s="108" t="s">
        <v>92</v>
      </c>
      <c r="I23" s="110">
        <f>5000-I22</f>
        <v>2001.2420070834469</v>
      </c>
      <c r="J23" s="109"/>
      <c r="K23" s="108" t="s">
        <v>92</v>
      </c>
      <c r="L23" s="110">
        <f>5000-L22</f>
        <v>2597.9854011769585</v>
      </c>
      <c r="Q23" s="109"/>
      <c r="R23" s="108"/>
      <c r="S23" s="108"/>
      <c r="T23" s="108"/>
      <c r="U23" s="108" t="s">
        <v>92</v>
      </c>
      <c r="V23" s="113">
        <f>5000-V22</f>
        <v>2729.5091676518045</v>
      </c>
    </row>
    <row r="24" spans="1:22" x14ac:dyDescent="0.2">
      <c r="A24" s="109"/>
      <c r="B24" s="109"/>
      <c r="C24" s="109"/>
      <c r="D24" s="109"/>
      <c r="E24" s="109"/>
      <c r="F24" s="109"/>
      <c r="G24" s="109"/>
      <c r="H24" s="108" t="s">
        <v>93</v>
      </c>
      <c r="I24" s="118">
        <f>I23/(I23+I22)</f>
        <v>0.40024840141668938</v>
      </c>
      <c r="J24" s="109"/>
      <c r="K24" s="108" t="s">
        <v>93</v>
      </c>
      <c r="L24" s="117">
        <f>L23/(L23+L22)</f>
        <v>0.51959708023539175</v>
      </c>
      <c r="Q24" s="109"/>
      <c r="R24" s="108"/>
      <c r="S24" s="108"/>
      <c r="T24" s="108"/>
      <c r="U24" s="108" t="s">
        <v>100</v>
      </c>
      <c r="V24" s="121">
        <f>V23/(V23+V22)</f>
        <v>0.54590183353036092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C1" workbookViewId="0">
      <selection activeCell="O8" sqref="O8"/>
    </sheetView>
  </sheetViews>
  <sheetFormatPr defaultColWidth="11.42578125" defaultRowHeight="12.75" x14ac:dyDescent="0.2"/>
  <cols>
    <col min="1" max="1" width="12.42578125" bestFit="1" customWidth="1"/>
    <col min="2" max="2" width="16.7109375" bestFit="1" customWidth="1"/>
    <col min="3" max="3" width="18.28515625" bestFit="1" customWidth="1"/>
    <col min="4" max="4" width="8.140625" bestFit="1" customWidth="1"/>
    <col min="5" max="6" width="18.28515625"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5" width="18.710937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Gelir'!B11</f>
        <v>18826.57</v>
      </c>
      <c r="Q1" s="108" t="s">
        <v>95</v>
      </c>
      <c r="R1" s="108" t="s">
        <v>115</v>
      </c>
      <c r="S1" s="108" t="s">
        <v>116</v>
      </c>
      <c r="T1" s="108" t="s">
        <v>106</v>
      </c>
      <c r="U1" s="108" t="s">
        <v>101</v>
      </c>
      <c r="V1" s="108" t="s">
        <v>117</v>
      </c>
    </row>
    <row r="2" spans="1:22" x14ac:dyDescent="0.2">
      <c r="A2" s="108">
        <v>1</v>
      </c>
      <c r="B2" s="125">
        <v>3640.1</v>
      </c>
      <c r="C2" s="110">
        <f t="shared" ref="C2:C21" si="0">B2*$O$2/20</f>
        <v>3166887000</v>
      </c>
      <c r="D2" s="111">
        <f>WID!H2</f>
        <v>-9.2364000000000009E-4</v>
      </c>
      <c r="E2" s="110">
        <f t="shared" ref="E2:E21" si="1">D2*$O$5</f>
        <v>-148709662.06761485</v>
      </c>
      <c r="F2" s="110">
        <f>C2+E2</f>
        <v>3018177337.932385</v>
      </c>
      <c r="G2" s="112">
        <f>C2*100/$C$22</f>
        <v>0.96663668139375092</v>
      </c>
      <c r="H2" s="112">
        <f>G2</f>
        <v>0.96663668139375092</v>
      </c>
      <c r="I2" s="112">
        <f>H2*5/2</f>
        <v>2.4165917034843774</v>
      </c>
      <c r="J2" s="112">
        <f>F2*100/$F$22</f>
        <v>0.61780157432705962</v>
      </c>
      <c r="K2" s="112">
        <f>J2</f>
        <v>0.61780157432705962</v>
      </c>
      <c r="L2" s="112">
        <f>K2*5/2</f>
        <v>1.5445039358176491</v>
      </c>
      <c r="N2" s="77" t="s">
        <v>135</v>
      </c>
      <c r="O2" s="72">
        <v>17400000</v>
      </c>
      <c r="Q2" s="109">
        <v>1</v>
      </c>
      <c r="R2" s="122">
        <f>D2*$O$12</f>
        <v>-231393073.75797027</v>
      </c>
      <c r="S2" s="113">
        <f>C2+R2</f>
        <v>2935493926.2420297</v>
      </c>
      <c r="T2" s="123">
        <f>S2*100/$S$22</f>
        <v>0.5078663356568518</v>
      </c>
      <c r="U2" s="112">
        <f>T2</f>
        <v>0.5078663356568518</v>
      </c>
      <c r="V2" s="112">
        <f>U2*5/2</f>
        <v>1.2696658391421294</v>
      </c>
    </row>
    <row r="3" spans="1:22" x14ac:dyDescent="0.2">
      <c r="A3" s="108">
        <v>2</v>
      </c>
      <c r="B3" s="125">
        <v>5652.03</v>
      </c>
      <c r="C3" s="110">
        <f t="shared" si="0"/>
        <v>4917266100</v>
      </c>
      <c r="D3" s="111">
        <f>WID!H3</f>
        <v>1.3131133333333335E-3</v>
      </c>
      <c r="E3" s="110">
        <f t="shared" si="1"/>
        <v>211416396.05958956</v>
      </c>
      <c r="F3" s="110">
        <f t="shared" ref="F3:F21" si="2">C3+E3</f>
        <v>5128682496.0595894</v>
      </c>
      <c r="G3" s="112">
        <f t="shared" ref="G3:G21" si="3">C3*100/$C$22</f>
        <v>1.5009091844559002</v>
      </c>
      <c r="H3" s="112">
        <f>G3+H2</f>
        <v>2.467545865849651</v>
      </c>
      <c r="I3" s="112">
        <f>(H3+H2)*5/2</f>
        <v>8.5854563681085043</v>
      </c>
      <c r="J3" s="112">
        <f t="shared" ref="J3:J21" si="4">F3*100/$F$22</f>
        <v>1.0498084656814259</v>
      </c>
      <c r="K3" s="112">
        <f>J3+K2</f>
        <v>1.6676100400084857</v>
      </c>
      <c r="L3" s="112">
        <f>(K3+K2)*5/2</f>
        <v>5.7135290358388637</v>
      </c>
      <c r="N3" s="77" t="s">
        <v>102</v>
      </c>
      <c r="O3" s="72">
        <f>O2*O1</f>
        <v>327582318000</v>
      </c>
      <c r="Q3" s="109">
        <v>2</v>
      </c>
      <c r="R3" s="122">
        <f t="shared" ref="R3:R21" si="5">D3*$O$12</f>
        <v>328965105.87737018</v>
      </c>
      <c r="S3" s="113">
        <f t="shared" ref="S3:S21" si="6">C3+R3</f>
        <v>5246231205.8773699</v>
      </c>
      <c r="T3" s="123">
        <f t="shared" ref="T3:T21" si="7">S3*100/$S$22</f>
        <v>0.9076442620845302</v>
      </c>
      <c r="U3" s="112">
        <f>T3+U2</f>
        <v>1.415510597741382</v>
      </c>
      <c r="V3" s="112">
        <f>(U3+U2)*5/2</f>
        <v>4.8084423334955844</v>
      </c>
    </row>
    <row r="4" spans="1:22" x14ac:dyDescent="0.2">
      <c r="A4" s="108">
        <v>3</v>
      </c>
      <c r="B4" s="125">
        <v>6864.82</v>
      </c>
      <c r="C4" s="110">
        <f t="shared" si="0"/>
        <v>5972393400</v>
      </c>
      <c r="D4" s="111">
        <f>WID!H4</f>
        <v>2.1180299999999999E-3</v>
      </c>
      <c r="E4" s="110">
        <f t="shared" si="1"/>
        <v>341011135.8852694</v>
      </c>
      <c r="F4" s="110">
        <f t="shared" si="2"/>
        <v>6313404535.8852692</v>
      </c>
      <c r="G4" s="112">
        <f t="shared" si="3"/>
        <v>1.8229682764664292</v>
      </c>
      <c r="H4" s="112">
        <f t="shared" ref="H4:H21" si="8">G4+H3</f>
        <v>4.2905141423160806</v>
      </c>
      <c r="I4" s="112">
        <f t="shared" ref="I4:I21" si="9">(H4+H3)*5/2</f>
        <v>16.895150020414327</v>
      </c>
      <c r="J4" s="112">
        <f t="shared" si="4"/>
        <v>1.2923134809253869</v>
      </c>
      <c r="K4" s="112">
        <f t="shared" ref="K4:K21" si="10">J4+K3</f>
        <v>2.9599235209338728</v>
      </c>
      <c r="L4" s="112">
        <f t="shared" ref="L4:L21" si="11">(K4+K3)*5/2</f>
        <v>11.568833902355898</v>
      </c>
      <c r="N4" s="77" t="s">
        <v>141</v>
      </c>
      <c r="O4" s="72">
        <f>GSYH!F13*1000</f>
        <v>488586239514.45892</v>
      </c>
      <c r="Q4" s="109">
        <v>3</v>
      </c>
      <c r="R4" s="122">
        <f t="shared" si="5"/>
        <v>530615252.7084077</v>
      </c>
      <c r="S4" s="113">
        <f t="shared" si="6"/>
        <v>6503008652.7084074</v>
      </c>
      <c r="T4" s="123">
        <f t="shared" si="7"/>
        <v>1.1250778431770865</v>
      </c>
      <c r="U4" s="112">
        <f t="shared" ref="U4:U21" si="12">T4+U3</f>
        <v>2.5405884409184685</v>
      </c>
      <c r="V4" s="112">
        <f t="shared" ref="V4:V21" si="13">(U4+U3)*5/2</f>
        <v>9.8902475966496262</v>
      </c>
    </row>
    <row r="5" spans="1:22" x14ac:dyDescent="0.2">
      <c r="A5" s="108">
        <v>4</v>
      </c>
      <c r="B5" s="125">
        <v>7853.81</v>
      </c>
      <c r="C5" s="110">
        <f t="shared" si="0"/>
        <v>6832814700</v>
      </c>
      <c r="D5" s="111">
        <f>WID!H5</f>
        <v>3.1996999999999998E-3</v>
      </c>
      <c r="E5" s="110">
        <f t="shared" si="1"/>
        <v>515164247.66981417</v>
      </c>
      <c r="F5" s="110">
        <f t="shared" si="2"/>
        <v>7347978947.6698141</v>
      </c>
      <c r="G5" s="112">
        <f t="shared" si="3"/>
        <v>2.08559677885142</v>
      </c>
      <c r="H5" s="112">
        <f t="shared" si="8"/>
        <v>6.3761109211675002</v>
      </c>
      <c r="I5" s="112">
        <f t="shared" si="9"/>
        <v>26.666562658708951</v>
      </c>
      <c r="J5" s="112">
        <f t="shared" si="4"/>
        <v>1.5040842381721578</v>
      </c>
      <c r="K5" s="112">
        <f t="shared" si="10"/>
        <v>4.4640077591060301</v>
      </c>
      <c r="L5" s="112">
        <f t="shared" si="11"/>
        <v>18.559828200099759</v>
      </c>
      <c r="N5" s="77" t="s">
        <v>87</v>
      </c>
      <c r="O5" s="74">
        <f>O4-O3</f>
        <v>161003921514.45892</v>
      </c>
      <c r="Q5" s="109">
        <v>4</v>
      </c>
      <c r="R5" s="122">
        <f t="shared" si="5"/>
        <v>801598477.87382245</v>
      </c>
      <c r="S5" s="113">
        <f t="shared" si="6"/>
        <v>7634413177.8738222</v>
      </c>
      <c r="T5" s="123">
        <f t="shared" si="7"/>
        <v>1.3208208032304687</v>
      </c>
      <c r="U5" s="112">
        <f t="shared" si="12"/>
        <v>3.8614092441489372</v>
      </c>
      <c r="V5" s="112">
        <f t="shared" si="13"/>
        <v>16.004994212668514</v>
      </c>
    </row>
    <row r="6" spans="1:22" x14ac:dyDescent="0.2">
      <c r="A6" s="108">
        <v>5</v>
      </c>
      <c r="B6" s="125">
        <v>8829.58</v>
      </c>
      <c r="C6" s="110">
        <f t="shared" si="0"/>
        <v>7681734600</v>
      </c>
      <c r="D6" s="111">
        <f>WID!H6</f>
        <v>3.7893266666666667E-3</v>
      </c>
      <c r="E6" s="110">
        <f t="shared" si="1"/>
        <v>610096453.23264623</v>
      </c>
      <c r="F6" s="110">
        <f t="shared" si="2"/>
        <v>8291831053.232646</v>
      </c>
      <c r="G6" s="112">
        <f t="shared" si="3"/>
        <v>2.3447146807232313</v>
      </c>
      <c r="H6" s="112">
        <f t="shared" si="8"/>
        <v>8.7208256018907306</v>
      </c>
      <c r="I6" s="112">
        <f t="shared" si="9"/>
        <v>37.742341307645574</v>
      </c>
      <c r="J6" s="112">
        <f t="shared" si="4"/>
        <v>1.6972847202710961</v>
      </c>
      <c r="K6" s="112">
        <f t="shared" si="10"/>
        <v>6.161292479377126</v>
      </c>
      <c r="L6" s="112">
        <f t="shared" si="11"/>
        <v>26.56325059620789</v>
      </c>
      <c r="N6" s="77" t="s">
        <v>136</v>
      </c>
      <c r="O6" s="79">
        <f>O3/O4</f>
        <v>0.67046979940642748</v>
      </c>
      <c r="Q6" s="109">
        <v>5</v>
      </c>
      <c r="R6" s="122">
        <f t="shared" si="5"/>
        <v>949313525.69512308</v>
      </c>
      <c r="S6" s="113">
        <f t="shared" si="6"/>
        <v>8631048125.6951237</v>
      </c>
      <c r="T6" s="123">
        <f t="shared" si="7"/>
        <v>1.4932474379486458</v>
      </c>
      <c r="U6" s="112">
        <f t="shared" si="12"/>
        <v>5.3546566820975832</v>
      </c>
      <c r="V6" s="112">
        <f t="shared" si="13"/>
        <v>23.040164815616301</v>
      </c>
    </row>
    <row r="7" spans="1:22" x14ac:dyDescent="0.2">
      <c r="A7" s="108">
        <v>6</v>
      </c>
      <c r="B7" s="125">
        <v>9793.14</v>
      </c>
      <c r="C7" s="110">
        <f t="shared" si="0"/>
        <v>8520031800</v>
      </c>
      <c r="D7" s="111">
        <f>WID!H7</f>
        <v>5.0922833333333327E-3</v>
      </c>
      <c r="E7" s="110">
        <f t="shared" si="1"/>
        <v>819877586.12938714</v>
      </c>
      <c r="F7" s="110">
        <f t="shared" si="2"/>
        <v>9339909386.1293869</v>
      </c>
      <c r="G7" s="112">
        <f t="shared" si="3"/>
        <v>2.6005901898366521</v>
      </c>
      <c r="H7" s="112">
        <f t="shared" si="8"/>
        <v>11.321415791727382</v>
      </c>
      <c r="I7" s="112">
        <f t="shared" si="9"/>
        <v>50.105603484045282</v>
      </c>
      <c r="J7" s="112">
        <f t="shared" si="4"/>
        <v>1.9118196436978496</v>
      </c>
      <c r="K7" s="112">
        <f t="shared" si="10"/>
        <v>8.0731121230749761</v>
      </c>
      <c r="L7" s="112">
        <f t="shared" si="11"/>
        <v>35.586011506130255</v>
      </c>
      <c r="N7" s="77" t="s">
        <v>111</v>
      </c>
      <c r="O7" s="72">
        <f>GSYH!B13*1000</f>
        <v>795757108825.02368</v>
      </c>
      <c r="Q7" s="109">
        <v>6</v>
      </c>
      <c r="R7" s="122">
        <f t="shared" si="5"/>
        <v>1275734152.8587787</v>
      </c>
      <c r="S7" s="113">
        <f t="shared" si="6"/>
        <v>9795765952.858778</v>
      </c>
      <c r="T7" s="123">
        <f t="shared" si="7"/>
        <v>1.6947538930183965</v>
      </c>
      <c r="U7" s="112">
        <f t="shared" si="12"/>
        <v>7.0494105751159797</v>
      </c>
      <c r="V7" s="112">
        <f t="shared" si="13"/>
        <v>31.010168143033905</v>
      </c>
    </row>
    <row r="8" spans="1:22" x14ac:dyDescent="0.2">
      <c r="A8" s="108">
        <v>7</v>
      </c>
      <c r="B8" s="125">
        <v>10773.04</v>
      </c>
      <c r="C8" s="110">
        <f t="shared" si="0"/>
        <v>9372544800</v>
      </c>
      <c r="D8" s="111">
        <f>WID!H8</f>
        <v>6.7019266666666676E-3</v>
      </c>
      <c r="E8" s="110">
        <f t="shared" si="1"/>
        <v>1079036475.0356596</v>
      </c>
      <c r="F8" s="110">
        <f t="shared" si="2"/>
        <v>10451581275.03566</v>
      </c>
      <c r="G8" s="112">
        <f t="shared" si="3"/>
        <v>2.8608048224285416</v>
      </c>
      <c r="H8" s="112">
        <f t="shared" si="8"/>
        <v>14.182220614155923</v>
      </c>
      <c r="I8" s="112">
        <f t="shared" si="9"/>
        <v>63.759091014708261</v>
      </c>
      <c r="J8" s="112">
        <f t="shared" si="4"/>
        <v>2.1393717608215974</v>
      </c>
      <c r="K8" s="112">
        <f t="shared" si="10"/>
        <v>10.212483883896574</v>
      </c>
      <c r="L8" s="112">
        <f t="shared" si="11"/>
        <v>45.713990017428884</v>
      </c>
      <c r="N8" s="77" t="s">
        <v>112</v>
      </c>
      <c r="O8" s="72">
        <f>GSYH!V13*1000</f>
        <v>112408199768.53442</v>
      </c>
      <c r="Q8" s="109">
        <v>7</v>
      </c>
      <c r="R8" s="122">
        <f t="shared" si="5"/>
        <v>1678986847.1487894</v>
      </c>
      <c r="S8" s="113">
        <f t="shared" si="6"/>
        <v>11051531647.148788</v>
      </c>
      <c r="T8" s="123">
        <f t="shared" si="7"/>
        <v>1.912012431999297</v>
      </c>
      <c r="U8" s="112">
        <f t="shared" si="12"/>
        <v>8.9614230071152772</v>
      </c>
      <c r="V8" s="112">
        <f t="shared" si="13"/>
        <v>40.027083955578142</v>
      </c>
    </row>
    <row r="9" spans="1:22" x14ac:dyDescent="0.2">
      <c r="A9" s="108">
        <v>8</v>
      </c>
      <c r="B9" s="125">
        <v>11780.73</v>
      </c>
      <c r="C9" s="110">
        <f t="shared" si="0"/>
        <v>10249235100</v>
      </c>
      <c r="D9" s="111">
        <f>WID!H9</f>
        <v>9.1690799999999996E-3</v>
      </c>
      <c r="E9" s="110">
        <f t="shared" si="1"/>
        <v>1476257836.679795</v>
      </c>
      <c r="F9" s="110">
        <f t="shared" si="2"/>
        <v>11725492936.679794</v>
      </c>
      <c r="G9" s="112">
        <f t="shared" si="3"/>
        <v>3.1283991515606173</v>
      </c>
      <c r="H9" s="112">
        <f t="shared" si="8"/>
        <v>17.310619765716542</v>
      </c>
      <c r="I9" s="112">
        <f t="shared" si="9"/>
        <v>78.732100949681168</v>
      </c>
      <c r="J9" s="112">
        <f t="shared" si="4"/>
        <v>2.4001333205305113</v>
      </c>
      <c r="K9" s="112">
        <f t="shared" si="10"/>
        <v>12.612617204427085</v>
      </c>
      <c r="L9" s="112">
        <f t="shared" si="11"/>
        <v>57.062752720809151</v>
      </c>
      <c r="N9" s="77" t="s">
        <v>113</v>
      </c>
      <c r="O9" s="72">
        <f>GSYH!J13*1000</f>
        <v>2531010943.7109666</v>
      </c>
      <c r="Q9" s="109">
        <v>8</v>
      </c>
      <c r="R9" s="122">
        <f t="shared" si="5"/>
        <v>2297065528.4880795</v>
      </c>
      <c r="S9" s="113">
        <f t="shared" si="6"/>
        <v>12546300628.488079</v>
      </c>
      <c r="T9" s="123">
        <f t="shared" si="7"/>
        <v>2.1706206472709777</v>
      </c>
      <c r="U9" s="112">
        <f t="shared" si="12"/>
        <v>11.132043654386255</v>
      </c>
      <c r="V9" s="112">
        <f t="shared" si="13"/>
        <v>50.233666653753829</v>
      </c>
    </row>
    <row r="10" spans="1:22" x14ac:dyDescent="0.2">
      <c r="A10" s="108">
        <v>9</v>
      </c>
      <c r="B10" s="125">
        <v>12840.13</v>
      </c>
      <c r="C10" s="110">
        <f t="shared" si="0"/>
        <v>11170913100</v>
      </c>
      <c r="D10" s="111">
        <f>WID!H10</f>
        <v>1.2407386666666667E-2</v>
      </c>
      <c r="E10" s="110">
        <f t="shared" si="1"/>
        <v>1997637909.0795443</v>
      </c>
      <c r="F10" s="110">
        <f t="shared" si="2"/>
        <v>13168551009.079544</v>
      </c>
      <c r="G10" s="112">
        <f t="shared" si="3"/>
        <v>3.4097251866334282</v>
      </c>
      <c r="H10" s="112">
        <f t="shared" si="8"/>
        <v>20.720344952349969</v>
      </c>
      <c r="I10" s="112">
        <f t="shared" si="9"/>
        <v>95.077411795166284</v>
      </c>
      <c r="J10" s="112">
        <f t="shared" si="4"/>
        <v>2.6955180674005144</v>
      </c>
      <c r="K10" s="112">
        <f t="shared" si="10"/>
        <v>15.308135271827599</v>
      </c>
      <c r="L10" s="112">
        <f>(K10+K9)*5/2</f>
        <v>69.801881190636706</v>
      </c>
      <c r="N10" s="77" t="s">
        <v>114</v>
      </c>
      <c r="O10" s="72">
        <f>GSYH!N13*1000</f>
        <v>102712569244.93991</v>
      </c>
      <c r="Q10" s="109">
        <v>9</v>
      </c>
      <c r="R10" s="122">
        <f t="shared" si="5"/>
        <v>3108335864.7348065</v>
      </c>
      <c r="S10" s="113">
        <f t="shared" si="6"/>
        <v>14279248964.734806</v>
      </c>
      <c r="T10" s="123">
        <f t="shared" si="7"/>
        <v>2.4704359913071214</v>
      </c>
      <c r="U10" s="112">
        <f t="shared" si="12"/>
        <v>13.602479645693377</v>
      </c>
      <c r="V10" s="112">
        <f t="shared" si="13"/>
        <v>61.836308250199075</v>
      </c>
    </row>
    <row r="11" spans="1:22" x14ac:dyDescent="0.2">
      <c r="A11" s="108">
        <v>10</v>
      </c>
      <c r="B11" s="125">
        <v>13906.05</v>
      </c>
      <c r="C11" s="110">
        <f t="shared" si="0"/>
        <v>12098263500</v>
      </c>
      <c r="D11" s="111">
        <f>WID!H11</f>
        <v>1.5693103333333333E-2</v>
      </c>
      <c r="E11" s="110">
        <f t="shared" si="1"/>
        <v>2526651177.3982935</v>
      </c>
      <c r="F11" s="110">
        <f t="shared" si="2"/>
        <v>14624914677.398293</v>
      </c>
      <c r="G11" s="112">
        <f t="shared" si="3"/>
        <v>3.6927826222619076</v>
      </c>
      <c r="H11" s="112">
        <f t="shared" si="8"/>
        <v>24.413127574611877</v>
      </c>
      <c r="I11" s="112">
        <f t="shared" si="9"/>
        <v>112.83368131740461</v>
      </c>
      <c r="J11" s="112">
        <f t="shared" si="4"/>
        <v>2.9936263845534183</v>
      </c>
      <c r="K11" s="112">
        <f t="shared" si="10"/>
        <v>18.301761656381018</v>
      </c>
      <c r="L11" s="112">
        <f t="shared" si="11"/>
        <v>84.02474232052154</v>
      </c>
      <c r="N11" s="77" t="s">
        <v>137</v>
      </c>
      <c r="O11" s="74">
        <f>O7-O8-O9-O10</f>
        <v>578105328867.83838</v>
      </c>
      <c r="Q11" s="109">
        <v>10</v>
      </c>
      <c r="R11" s="122">
        <f t="shared" si="5"/>
        <v>3931483496.9267774</v>
      </c>
      <c r="S11" s="113">
        <f t="shared" si="6"/>
        <v>16029746996.926777</v>
      </c>
      <c r="T11" s="123">
        <f t="shared" si="7"/>
        <v>2.7732875875023733</v>
      </c>
      <c r="U11" s="112">
        <f t="shared" si="12"/>
        <v>16.375767233195749</v>
      </c>
      <c r="V11" s="112">
        <f t="shared" si="13"/>
        <v>74.945617197222816</v>
      </c>
    </row>
    <row r="12" spans="1:22" x14ac:dyDescent="0.2">
      <c r="A12" s="108">
        <v>11</v>
      </c>
      <c r="B12" s="125">
        <v>15074.73</v>
      </c>
      <c r="C12" s="110">
        <f t="shared" si="0"/>
        <v>13115015100</v>
      </c>
      <c r="D12" s="111">
        <f>WID!H12</f>
        <v>1.9120316666666665E-2</v>
      </c>
      <c r="E12" s="110">
        <f t="shared" si="1"/>
        <v>3078445963.9316006</v>
      </c>
      <c r="F12" s="110">
        <f t="shared" si="2"/>
        <v>16193461063.931601</v>
      </c>
      <c r="G12" s="112">
        <f t="shared" si="3"/>
        <v>4.0031282052984309</v>
      </c>
      <c r="H12" s="112">
        <f t="shared" si="8"/>
        <v>28.416255779910308</v>
      </c>
      <c r="I12" s="112">
        <f t="shared" si="9"/>
        <v>132.07345838630548</v>
      </c>
      <c r="J12" s="112">
        <f t="shared" si="4"/>
        <v>3.314697785768415</v>
      </c>
      <c r="K12" s="112">
        <f t="shared" si="10"/>
        <v>21.616459442149434</v>
      </c>
      <c r="L12" s="112">
        <f t="shared" si="11"/>
        <v>99.795552746326138</v>
      </c>
      <c r="N12" s="77" t="s">
        <v>138</v>
      </c>
      <c r="O12" s="74">
        <f>O11-O3</f>
        <v>250523010867.83838</v>
      </c>
      <c r="Q12" s="109">
        <v>11</v>
      </c>
      <c r="R12" s="122">
        <f t="shared" si="5"/>
        <v>4790079300.0798445</v>
      </c>
      <c r="S12" s="113">
        <f t="shared" si="6"/>
        <v>17905094400.079845</v>
      </c>
      <c r="T12" s="123">
        <f t="shared" si="7"/>
        <v>3.0977392258480272</v>
      </c>
      <c r="U12" s="112">
        <f t="shared" si="12"/>
        <v>19.473506459043776</v>
      </c>
      <c r="V12" s="112">
        <f t="shared" si="13"/>
        <v>89.62318423059881</v>
      </c>
    </row>
    <row r="13" spans="1:22" x14ac:dyDescent="0.2">
      <c r="A13" s="108">
        <v>12</v>
      </c>
      <c r="B13" s="125">
        <v>16321.4</v>
      </c>
      <c r="C13" s="110">
        <f t="shared" si="0"/>
        <v>14199618000</v>
      </c>
      <c r="D13" s="111">
        <f>WID!H13</f>
        <v>2.3102643333333332E-2</v>
      </c>
      <c r="E13" s="110">
        <f t="shared" si="1"/>
        <v>3719616174.0165377</v>
      </c>
      <c r="F13" s="110">
        <f t="shared" si="2"/>
        <v>17919234174.016537</v>
      </c>
      <c r="G13" s="112">
        <f t="shared" si="3"/>
        <v>4.3341842069448546</v>
      </c>
      <c r="H13" s="112">
        <f t="shared" si="8"/>
        <v>32.750439986855163</v>
      </c>
      <c r="I13" s="112">
        <f t="shared" si="9"/>
        <v>152.91673941691369</v>
      </c>
      <c r="J13" s="112">
        <f t="shared" si="4"/>
        <v>3.6679524905009648</v>
      </c>
      <c r="K13" s="112">
        <f t="shared" si="10"/>
        <v>25.2844119326504</v>
      </c>
      <c r="L13" s="112">
        <f t="shared" si="11"/>
        <v>117.25217843699959</v>
      </c>
      <c r="N13" s="77"/>
      <c r="O13" s="98">
        <f>O12-O5</f>
        <v>89519089353.379456</v>
      </c>
      <c r="Q13" s="109">
        <v>12</v>
      </c>
      <c r="R13" s="122">
        <f t="shared" si="5"/>
        <v>5787743766.8724604</v>
      </c>
      <c r="S13" s="113">
        <f t="shared" si="6"/>
        <v>19987361766.872459</v>
      </c>
      <c r="T13" s="123">
        <f t="shared" si="7"/>
        <v>3.4579898426103712</v>
      </c>
      <c r="U13" s="112">
        <f t="shared" si="12"/>
        <v>22.931496301654146</v>
      </c>
      <c r="V13" s="112">
        <f t="shared" si="13"/>
        <v>106.01250690174481</v>
      </c>
    </row>
    <row r="14" spans="1:22" x14ac:dyDescent="0.2">
      <c r="A14" s="108">
        <v>13</v>
      </c>
      <c r="B14" s="125">
        <v>17723.66</v>
      </c>
      <c r="C14" s="110">
        <f t="shared" si="0"/>
        <v>15419584200</v>
      </c>
      <c r="D14" s="111">
        <f>WID!H14</f>
        <v>2.7893326666666666E-2</v>
      </c>
      <c r="E14" s="110">
        <f t="shared" si="1"/>
        <v>4490934977.4171638</v>
      </c>
      <c r="F14" s="110">
        <f t="shared" si="2"/>
        <v>19910519177.417164</v>
      </c>
      <c r="G14" s="112">
        <f t="shared" si="3"/>
        <v>4.7065574804404182</v>
      </c>
      <c r="H14" s="112">
        <f t="shared" si="8"/>
        <v>37.456997467295579</v>
      </c>
      <c r="I14" s="112">
        <f t="shared" si="9"/>
        <v>175.51859363537687</v>
      </c>
      <c r="J14" s="112">
        <f t="shared" si="4"/>
        <v>4.0755557796031017</v>
      </c>
      <c r="K14" s="112">
        <f t="shared" si="10"/>
        <v>29.3599677122535</v>
      </c>
      <c r="L14" s="112">
        <f t="shared" si="11"/>
        <v>136.61094911225976</v>
      </c>
      <c r="N14" s="77" t="s">
        <v>139</v>
      </c>
      <c r="O14" s="73">
        <f>O3/O11</f>
        <v>0.56664815500237176</v>
      </c>
      <c r="Q14" s="109">
        <v>13</v>
      </c>
      <c r="R14" s="122">
        <f t="shared" si="5"/>
        <v>6987920179.6534996</v>
      </c>
      <c r="S14" s="113">
        <f t="shared" si="6"/>
        <v>22407504379.6535</v>
      </c>
      <c r="T14" s="123">
        <f t="shared" si="7"/>
        <v>3.8766958564543827</v>
      </c>
      <c r="U14" s="112">
        <f t="shared" si="12"/>
        <v>26.808192158108529</v>
      </c>
      <c r="V14" s="112">
        <f t="shared" si="13"/>
        <v>124.34922114940669</v>
      </c>
    </row>
    <row r="15" spans="1:22" x14ac:dyDescent="0.2">
      <c r="A15" s="108">
        <v>14</v>
      </c>
      <c r="B15" s="125">
        <v>19379</v>
      </c>
      <c r="C15" s="110">
        <f t="shared" si="0"/>
        <v>16859730000</v>
      </c>
      <c r="D15" s="111">
        <f>WID!H15</f>
        <v>3.4092623333333336E-2</v>
      </c>
      <c r="E15" s="110">
        <f t="shared" si="1"/>
        <v>5489046051.3820114</v>
      </c>
      <c r="F15" s="110">
        <f t="shared" si="2"/>
        <v>22348776051.382011</v>
      </c>
      <c r="G15" s="112">
        <f t="shared" si="3"/>
        <v>5.1461367129280786</v>
      </c>
      <c r="H15" s="112">
        <f t="shared" si="8"/>
        <v>42.603134180223655</v>
      </c>
      <c r="I15" s="112">
        <f>(H15+H14)*5/2</f>
        <v>200.15032911879808</v>
      </c>
      <c r="J15" s="112">
        <f t="shared" si="4"/>
        <v>4.5746513484477065</v>
      </c>
      <c r="K15" s="112">
        <f t="shared" si="10"/>
        <v>33.934619060701209</v>
      </c>
      <c r="L15" s="112">
        <f t="shared" si="11"/>
        <v>158.23646693238678</v>
      </c>
      <c r="Q15" s="109">
        <v>14</v>
      </c>
      <c r="R15" s="122">
        <f t="shared" si="5"/>
        <v>8540986645.8497877</v>
      </c>
      <c r="S15" s="113">
        <f t="shared" si="6"/>
        <v>25400716645.849789</v>
      </c>
      <c r="T15" s="123">
        <f t="shared" si="7"/>
        <v>4.3945479739078577</v>
      </c>
      <c r="U15" s="112">
        <f t="shared" si="12"/>
        <v>31.202740132016388</v>
      </c>
      <c r="V15" s="112">
        <f t="shared" si="13"/>
        <v>145.02733072531228</v>
      </c>
    </row>
    <row r="16" spans="1:22" x14ac:dyDescent="0.2">
      <c r="A16" s="108">
        <v>15</v>
      </c>
      <c r="B16" s="125">
        <v>21350.18</v>
      </c>
      <c r="C16" s="110">
        <f t="shared" si="0"/>
        <v>18574656600</v>
      </c>
      <c r="D16" s="111">
        <f>WID!H16</f>
        <v>4.1844289999999999E-2</v>
      </c>
      <c r="E16" s="110">
        <f t="shared" si="1"/>
        <v>6737094782.9882584</v>
      </c>
      <c r="F16" s="110">
        <f t="shared" si="2"/>
        <v>25311751382.988258</v>
      </c>
      <c r="G16" s="112">
        <f t="shared" si="3"/>
        <v>5.6695879625173022</v>
      </c>
      <c r="H16" s="112">
        <f t="shared" si="8"/>
        <v>48.27272214274096</v>
      </c>
      <c r="I16" s="112">
        <f t="shared" si="9"/>
        <v>227.18964080741154</v>
      </c>
      <c r="J16" s="112">
        <f t="shared" si="4"/>
        <v>5.1811534255630933</v>
      </c>
      <c r="K16" s="112">
        <f t="shared" si="10"/>
        <v>39.115772486264305</v>
      </c>
      <c r="L16" s="112">
        <f t="shared" si="11"/>
        <v>182.62597886741378</v>
      </c>
      <c r="Q16" s="109">
        <v>15</v>
      </c>
      <c r="R16" s="122">
        <f t="shared" si="5"/>
        <v>10482957518.426981</v>
      </c>
      <c r="S16" s="113">
        <f t="shared" si="6"/>
        <v>29057614118.426979</v>
      </c>
      <c r="T16" s="123">
        <f t="shared" si="7"/>
        <v>5.0272234847198174</v>
      </c>
      <c r="U16" s="112">
        <f t="shared" si="12"/>
        <v>36.229963616736207</v>
      </c>
      <c r="V16" s="112">
        <f t="shared" si="13"/>
        <v>168.5817593718815</v>
      </c>
    </row>
    <row r="17" spans="1:22" x14ac:dyDescent="0.2">
      <c r="A17" s="108">
        <v>16</v>
      </c>
      <c r="B17" s="125">
        <v>23610.03</v>
      </c>
      <c r="C17" s="110">
        <f t="shared" si="0"/>
        <v>20540726100</v>
      </c>
      <c r="D17" s="111">
        <f>WID!H17</f>
        <v>5.2217250000000007E-2</v>
      </c>
      <c r="E17" s="110">
        <f t="shared" si="1"/>
        <v>8407182020.700881</v>
      </c>
      <c r="F17" s="110">
        <f t="shared" si="2"/>
        <v>28947908120.700882</v>
      </c>
      <c r="G17" s="112">
        <f t="shared" si="3"/>
        <v>6.2696961750520313</v>
      </c>
      <c r="H17" s="112">
        <f t="shared" si="8"/>
        <v>54.542418317792993</v>
      </c>
      <c r="I17" s="112">
        <f t="shared" si="9"/>
        <v>257.03785115133491</v>
      </c>
      <c r="J17" s="112">
        <f t="shared" si="4"/>
        <v>5.925451425824976</v>
      </c>
      <c r="K17" s="112">
        <f t="shared" si="10"/>
        <v>45.041223912089279</v>
      </c>
      <c r="L17" s="112">
        <f t="shared" si="11"/>
        <v>210.39249099588397</v>
      </c>
      <c r="Q17" s="109">
        <v>16</v>
      </c>
      <c r="R17" s="122">
        <f t="shared" si="5"/>
        <v>13081622689.238636</v>
      </c>
      <c r="S17" s="113">
        <f t="shared" si="6"/>
        <v>33622348789.238636</v>
      </c>
      <c r="T17" s="123">
        <f t="shared" si="7"/>
        <v>5.8169628365156223</v>
      </c>
      <c r="U17" s="112">
        <f t="shared" si="12"/>
        <v>42.046926453251828</v>
      </c>
      <c r="V17" s="112">
        <f t="shared" si="13"/>
        <v>195.6922251749701</v>
      </c>
    </row>
    <row r="18" spans="1:22" x14ac:dyDescent="0.2">
      <c r="A18" s="108">
        <v>17</v>
      </c>
      <c r="B18" s="125">
        <v>26652.080000000002</v>
      </c>
      <c r="C18" s="110">
        <f t="shared" si="0"/>
        <v>23187309600</v>
      </c>
      <c r="D18" s="111">
        <f>WID!H18</f>
        <v>6.6548549999999998E-2</v>
      </c>
      <c r="E18" s="110">
        <f t="shared" si="1"/>
        <v>10714577521.101046</v>
      </c>
      <c r="F18" s="110">
        <f t="shared" si="2"/>
        <v>33901887121.101044</v>
      </c>
      <c r="G18" s="112">
        <f t="shared" si="3"/>
        <v>7.077519343820434</v>
      </c>
      <c r="H18" s="112">
        <f t="shared" si="8"/>
        <v>61.619937661613427</v>
      </c>
      <c r="I18" s="112">
        <f t="shared" si="9"/>
        <v>290.40588994851601</v>
      </c>
      <c r="J18" s="112">
        <f t="shared" si="4"/>
        <v>6.9394992046500175</v>
      </c>
      <c r="K18" s="112">
        <f t="shared" si="10"/>
        <v>51.980723116739298</v>
      </c>
      <c r="L18" s="112">
        <f t="shared" si="11"/>
        <v>242.55486757207143</v>
      </c>
      <c r="Q18" s="109">
        <v>17</v>
      </c>
      <c r="R18" s="122">
        <f t="shared" si="5"/>
        <v>16671943114.888885</v>
      </c>
      <c r="S18" s="113">
        <f t="shared" si="6"/>
        <v>39859252714.888885</v>
      </c>
      <c r="T18" s="123">
        <f t="shared" si="7"/>
        <v>6.8960022152885241</v>
      </c>
      <c r="U18" s="112">
        <f t="shared" si="12"/>
        <v>48.942928668540354</v>
      </c>
      <c r="V18" s="112">
        <f t="shared" si="13"/>
        <v>227.47463780448044</v>
      </c>
    </row>
    <row r="19" spans="1:22" x14ac:dyDescent="0.2">
      <c r="A19" s="108">
        <v>18</v>
      </c>
      <c r="B19" s="125">
        <v>31146.22</v>
      </c>
      <c r="C19" s="110">
        <f t="shared" si="0"/>
        <v>27097211400</v>
      </c>
      <c r="D19" s="111">
        <f>WID!H19</f>
        <v>8.9303320000000005E-2</v>
      </c>
      <c r="E19" s="110">
        <f t="shared" si="1"/>
        <v>14378184724.260611</v>
      </c>
      <c r="F19" s="110">
        <f t="shared" si="2"/>
        <v>41475396124.260612</v>
      </c>
      <c r="G19" s="112">
        <f t="shared" si="3"/>
        <v>8.2709482538281023</v>
      </c>
      <c r="H19" s="112">
        <f t="shared" si="8"/>
        <v>69.89088591544153</v>
      </c>
      <c r="I19" s="112">
        <f t="shared" si="9"/>
        <v>328.77705894263738</v>
      </c>
      <c r="J19" s="112">
        <f t="shared" si="4"/>
        <v>8.4897480010104918</v>
      </c>
      <c r="K19" s="112">
        <f t="shared" si="10"/>
        <v>60.470471117749788</v>
      </c>
      <c r="L19" s="112">
        <f t="shared" si="11"/>
        <v>281.12798558622274</v>
      </c>
      <c r="Q19" s="109">
        <v>18</v>
      </c>
      <c r="R19" s="122">
        <f t="shared" si="5"/>
        <v>22372536606.894051</v>
      </c>
      <c r="S19" s="113">
        <f t="shared" si="6"/>
        <v>49469748006.894051</v>
      </c>
      <c r="T19" s="123">
        <f t="shared" si="7"/>
        <v>8.5587026501848307</v>
      </c>
      <c r="U19" s="112">
        <f t="shared" si="12"/>
        <v>57.501631318725188</v>
      </c>
      <c r="V19" s="112">
        <f t="shared" si="13"/>
        <v>266.11139996816382</v>
      </c>
    </row>
    <row r="20" spans="1:22" x14ac:dyDescent="0.2">
      <c r="A20" s="108">
        <v>19</v>
      </c>
      <c r="B20" s="125">
        <v>38573.769999999997</v>
      </c>
      <c r="C20" s="110">
        <f t="shared" si="0"/>
        <v>33559179900</v>
      </c>
      <c r="D20" s="111">
        <f>WID!H20</f>
        <v>0.14036805333333333</v>
      </c>
      <c r="E20" s="110">
        <f t="shared" si="1"/>
        <v>22599807042.017384</v>
      </c>
      <c r="F20" s="110">
        <f t="shared" si="2"/>
        <v>56158986942.01738</v>
      </c>
      <c r="G20" s="112">
        <f t="shared" si="3"/>
        <v>10.243350738069235</v>
      </c>
      <c r="H20" s="112">
        <f t="shared" si="8"/>
        <v>80.134236653510769</v>
      </c>
      <c r="I20" s="112">
        <f t="shared" si="9"/>
        <v>375.06280642238073</v>
      </c>
      <c r="J20" s="112">
        <f t="shared" si="4"/>
        <v>11.495385015765558</v>
      </c>
      <c r="K20" s="112">
        <f t="shared" si="10"/>
        <v>71.965856133515345</v>
      </c>
      <c r="L20" s="112">
        <f t="shared" si="11"/>
        <v>331.09081812816282</v>
      </c>
      <c r="Q20" s="109">
        <v>19</v>
      </c>
      <c r="R20" s="122">
        <f t="shared" si="5"/>
        <v>35165427350.723984</v>
      </c>
      <c r="S20" s="113">
        <f t="shared" si="6"/>
        <v>68724607250.723984</v>
      </c>
      <c r="T20" s="123">
        <f t="shared" si="7"/>
        <v>11.889963096794288</v>
      </c>
      <c r="U20" s="112">
        <f t="shared" si="12"/>
        <v>69.391594415519478</v>
      </c>
      <c r="V20" s="112">
        <f t="shared" si="13"/>
        <v>317.23306433561169</v>
      </c>
    </row>
    <row r="21" spans="1:22" x14ac:dyDescent="0.2">
      <c r="A21" s="108">
        <v>20</v>
      </c>
      <c r="B21" s="125">
        <v>74809.25</v>
      </c>
      <c r="C21" s="110">
        <f t="shared" si="0"/>
        <v>65084047500</v>
      </c>
      <c r="D21" s="111">
        <f>WID!H21</f>
        <v>0.44640264333333335</v>
      </c>
      <c r="E21" s="110">
        <f t="shared" si="1"/>
        <v>71872576151.087006</v>
      </c>
      <c r="F21" s="110">
        <f t="shared" si="2"/>
        <v>136956623651.08701</v>
      </c>
      <c r="G21" s="112">
        <f t="shared" si="3"/>
        <v>19.865763346489235</v>
      </c>
      <c r="H21" s="112">
        <f t="shared" si="8"/>
        <v>100</v>
      </c>
      <c r="I21" s="112">
        <f t="shared" si="9"/>
        <v>450.33559163377686</v>
      </c>
      <c r="J21" s="112">
        <f t="shared" si="4"/>
        <v>28.034143866484659</v>
      </c>
      <c r="K21" s="112">
        <f t="shared" si="10"/>
        <v>100</v>
      </c>
      <c r="L21" s="112">
        <f t="shared" si="11"/>
        <v>429.91464033378833</v>
      </c>
      <c r="Q21" s="109">
        <v>20</v>
      </c>
      <c r="R21" s="122">
        <f t="shared" si="5"/>
        <v>111834134267.22845</v>
      </c>
      <c r="S21" s="113">
        <f t="shared" si="6"/>
        <v>176918181767.22845</v>
      </c>
      <c r="T21" s="123">
        <f t="shared" si="7"/>
        <v>30.608405584480515</v>
      </c>
      <c r="U21" s="112">
        <f t="shared" si="12"/>
        <v>100</v>
      </c>
      <c r="V21" s="112">
        <f t="shared" si="13"/>
        <v>423.47898603879867</v>
      </c>
    </row>
    <row r="22" spans="1:22" x14ac:dyDescent="0.2">
      <c r="A22" s="109"/>
      <c r="B22" s="109"/>
      <c r="C22" s="114">
        <f>SUM(C2:C21)</f>
        <v>327619162500</v>
      </c>
      <c r="D22" s="115">
        <f>SUM(D2:D21)</f>
        <v>0.99945332666666664</v>
      </c>
      <c r="E22" s="116">
        <f>SUM(E2:E21)</f>
        <v>160915904964.00488</v>
      </c>
      <c r="F22" s="116">
        <f>SUM(F2:F21)</f>
        <v>488535067464.00488</v>
      </c>
      <c r="G22" s="116">
        <f>SUM(G2:G21)</f>
        <v>100</v>
      </c>
      <c r="H22" s="108" t="s">
        <v>91</v>
      </c>
      <c r="I22" s="119">
        <f>SUM(I2:I21)</f>
        <v>3082.2819500828186</v>
      </c>
      <c r="J22" s="116">
        <f>SUM(J2:J21)</f>
        <v>100</v>
      </c>
      <c r="K22" s="108" t="s">
        <v>91</v>
      </c>
      <c r="L22" s="110">
        <f>SUM(L2:L21)</f>
        <v>2545.7412521373617</v>
      </c>
      <c r="Q22" s="109"/>
      <c r="R22" s="126">
        <f>SUM(R2:R21)</f>
        <v>250386056618.41058</v>
      </c>
      <c r="S22" s="126">
        <f>SUM(S2:S21)</f>
        <v>578005219118.41064</v>
      </c>
      <c r="T22" s="108"/>
      <c r="U22" s="108" t="s">
        <v>91</v>
      </c>
      <c r="V22" s="113">
        <f>SUM(V2:V21)</f>
        <v>2376.6506746983287</v>
      </c>
    </row>
    <row r="23" spans="1:22" x14ac:dyDescent="0.2">
      <c r="A23" s="109"/>
      <c r="B23" s="109"/>
      <c r="C23" s="109"/>
      <c r="D23" s="109"/>
      <c r="E23" s="109"/>
      <c r="F23" s="109"/>
      <c r="G23" s="109"/>
      <c r="H23" s="108" t="s">
        <v>92</v>
      </c>
      <c r="I23" s="119">
        <f>5000-I22</f>
        <v>1917.7180499171814</v>
      </c>
      <c r="J23" s="109"/>
      <c r="K23" s="108" t="s">
        <v>92</v>
      </c>
      <c r="L23" s="110">
        <f>5000-L22</f>
        <v>2454.2587478626383</v>
      </c>
      <c r="Q23" s="109"/>
      <c r="R23" s="108"/>
      <c r="S23" s="108"/>
      <c r="T23" s="108"/>
      <c r="U23" s="108" t="s">
        <v>92</v>
      </c>
      <c r="V23" s="113">
        <f>5000-V22</f>
        <v>2623.3493253016713</v>
      </c>
    </row>
    <row r="24" spans="1:22" x14ac:dyDescent="0.2">
      <c r="A24" s="109"/>
      <c r="B24" s="109"/>
      <c r="C24" s="109"/>
      <c r="D24" s="109"/>
      <c r="E24" s="109"/>
      <c r="F24" s="109"/>
      <c r="G24" s="109"/>
      <c r="H24" s="108" t="s">
        <v>93</v>
      </c>
      <c r="I24" s="118">
        <f>I23/(I23+I22)</f>
        <v>0.38354360998343628</v>
      </c>
      <c r="J24" s="109"/>
      <c r="K24" s="108" t="s">
        <v>93</v>
      </c>
      <c r="L24" s="117">
        <f>L23/(L23+L22)</f>
        <v>0.49085174957252764</v>
      </c>
      <c r="Q24" s="109"/>
      <c r="R24" s="108"/>
      <c r="S24" s="108"/>
      <c r="T24" s="108"/>
      <c r="U24" s="108" t="s">
        <v>100</v>
      </c>
      <c r="V24" s="121">
        <f>V23/(V23+V22)</f>
        <v>0.52466986506033431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E1" workbookViewId="0">
      <selection activeCell="O8" sqref="O8"/>
    </sheetView>
  </sheetViews>
  <sheetFormatPr defaultColWidth="11.42578125" defaultRowHeight="12.75" x14ac:dyDescent="0.2"/>
  <cols>
    <col min="1" max="1" width="12.42578125" bestFit="1" customWidth="1"/>
    <col min="2" max="2" width="16.7109375" bestFit="1" customWidth="1"/>
    <col min="3" max="3" width="18.28515625" bestFit="1" customWidth="1"/>
    <col min="4" max="4" width="8.140625" bestFit="1" customWidth="1"/>
    <col min="5" max="6" width="18.28515625" bestFit="1" customWidth="1"/>
    <col min="7" max="7" width="9.140625" bestFit="1" customWidth="1"/>
    <col min="8" max="8" width="13.140625" bestFit="1" customWidth="1"/>
    <col min="9" max="9" width="10.140625" bestFit="1" customWidth="1"/>
    <col min="10" max="10" width="15.28515625" bestFit="1" customWidth="1"/>
    <col min="11" max="11" width="13.140625" bestFit="1" customWidth="1"/>
    <col min="12" max="12" width="13.85546875" bestFit="1" customWidth="1"/>
    <col min="14" max="15" width="18.710937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Gelir'!B15</f>
        <v>19327.740000000002</v>
      </c>
      <c r="Q1" s="108" t="s">
        <v>95</v>
      </c>
      <c r="R1" s="108" t="s">
        <v>115</v>
      </c>
      <c r="S1" s="108" t="s">
        <v>116</v>
      </c>
      <c r="T1" s="108" t="s">
        <v>106</v>
      </c>
      <c r="U1" s="108" t="s">
        <v>101</v>
      </c>
      <c r="V1" s="108" t="s">
        <v>117</v>
      </c>
    </row>
    <row r="2" spans="1:22" x14ac:dyDescent="0.2">
      <c r="A2" s="108">
        <v>1</v>
      </c>
      <c r="B2" s="125">
        <v>3836.41</v>
      </c>
      <c r="C2" s="110">
        <f>B2*$O$2/20</f>
        <v>3384972729.7620001</v>
      </c>
      <c r="D2" s="111">
        <f>WID!I2</f>
        <v>-1.0761599999999998E-3</v>
      </c>
      <c r="E2" s="110">
        <f>D2*$O$5</f>
        <v>-222961957.83666134</v>
      </c>
      <c r="F2" s="110">
        <f>E2+C2</f>
        <v>3162010771.9253387</v>
      </c>
      <c r="G2" s="112">
        <f>C2*100/$C$22</f>
        <v>0.99238285287753047</v>
      </c>
      <c r="H2" s="112">
        <f>G2</f>
        <v>0.99238285287753047</v>
      </c>
      <c r="I2" s="112">
        <f>H2*5/2</f>
        <v>2.4809571321938262</v>
      </c>
      <c r="J2" s="112">
        <f>F2*100/$F$22</f>
        <v>0.57681960797462795</v>
      </c>
      <c r="K2" s="112">
        <f>J2</f>
        <v>0.57681960797462795</v>
      </c>
      <c r="L2" s="112">
        <f>K2*5/2</f>
        <v>1.4420490199365699</v>
      </c>
      <c r="N2" s="77" t="s">
        <v>135</v>
      </c>
      <c r="O2" s="72">
        <f>Nufus!F6</f>
        <v>17646564</v>
      </c>
      <c r="Q2" s="109">
        <v>1</v>
      </c>
      <c r="R2" s="122">
        <f>D2*$O$12</f>
        <v>-320698668.21383119</v>
      </c>
      <c r="S2" s="113">
        <f>C2+R2</f>
        <v>3064274061.5481691</v>
      </c>
      <c r="T2" s="123">
        <f>S2*100/$S$22</f>
        <v>0.47957436700185979</v>
      </c>
      <c r="U2" s="112">
        <f>T2</f>
        <v>0.47957436700185979</v>
      </c>
      <c r="V2" s="112">
        <f>U2*5/2</f>
        <v>1.1989359175046495</v>
      </c>
    </row>
    <row r="3" spans="1:22" x14ac:dyDescent="0.2">
      <c r="A3" s="108">
        <v>2</v>
      </c>
      <c r="B3" s="125">
        <v>5783.86</v>
      </c>
      <c r="C3" s="110">
        <f t="shared" ref="C3:C21" si="0">B3*$O$2/20</f>
        <v>5103262782.8519993</v>
      </c>
      <c r="D3" s="111">
        <f>WID!I3</f>
        <v>1.0772533333333334E-3</v>
      </c>
      <c r="E3" s="110">
        <f t="shared" ref="E3:E21" si="1">D3*$O$5</f>
        <v>223188477.81563115</v>
      </c>
      <c r="F3" s="110">
        <f t="shared" ref="F3:F21" si="2">E3+C3</f>
        <v>5326451260.6676302</v>
      </c>
      <c r="G3" s="112">
        <f t="shared" ref="G3:G21" si="3">C3*100/$C$22</f>
        <v>1.4961392258502695</v>
      </c>
      <c r="H3" s="112">
        <f>G3+H2</f>
        <v>2.4885220787278</v>
      </c>
      <c r="I3" s="112">
        <f>(H3+H2)*5/2</f>
        <v>8.7022623290133261</v>
      </c>
      <c r="J3" s="112">
        <f t="shared" ref="J3:J21" si="4">F3*100/$F$22</f>
        <v>0.97166067723529259</v>
      </c>
      <c r="K3" s="112">
        <f>J3+K2</f>
        <v>1.5484802852099206</v>
      </c>
      <c r="L3" s="112">
        <f>(K3+K2)*5/2</f>
        <v>5.3132497329613715</v>
      </c>
      <c r="N3" s="77" t="s">
        <v>102</v>
      </c>
      <c r="O3" s="72">
        <f>O2*O1</f>
        <v>341068200885.36005</v>
      </c>
      <c r="Q3" s="109">
        <v>2</v>
      </c>
      <c r="R3" s="122">
        <f t="shared" ref="R3:R21" si="5">D3*$O$12</f>
        <v>321024484.58306426</v>
      </c>
      <c r="S3" s="113">
        <f t="shared" ref="S3:S21" si="6">C3+R3</f>
        <v>5424287267.4350634</v>
      </c>
      <c r="T3" s="123">
        <f t="shared" ref="T3:T21" si="7">S3*100/$S$22</f>
        <v>0.84892835316503445</v>
      </c>
      <c r="U3" s="112">
        <f>T3+U2</f>
        <v>1.3285027201668942</v>
      </c>
      <c r="V3" s="112">
        <f>(U3+U2)*5/2</f>
        <v>4.5201927179218853</v>
      </c>
    </row>
    <row r="4" spans="1:22" x14ac:dyDescent="0.2">
      <c r="A4" s="108">
        <v>3</v>
      </c>
      <c r="B4" s="125">
        <v>7018.21</v>
      </c>
      <c r="C4" s="110">
        <f t="shared" si="0"/>
        <v>6192364596.5220003</v>
      </c>
      <c r="D4" s="111">
        <f>WID!I4</f>
        <v>1.8600400000000001E-3</v>
      </c>
      <c r="E4" s="110">
        <f t="shared" si="1"/>
        <v>385368495.44166636</v>
      </c>
      <c r="F4" s="110">
        <f t="shared" si="2"/>
        <v>6577733091.9636669</v>
      </c>
      <c r="G4" s="112">
        <f t="shared" si="3"/>
        <v>1.8154345499812621</v>
      </c>
      <c r="H4" s="112">
        <f t="shared" ref="H4:H21" si="8">G4+H3</f>
        <v>4.303956628709062</v>
      </c>
      <c r="I4" s="112">
        <f t="shared" ref="I4:I20" si="9">(H4+H3)*5/2</f>
        <v>16.981196768592156</v>
      </c>
      <c r="J4" s="112">
        <f t="shared" si="4"/>
        <v>1.1999217261230151</v>
      </c>
      <c r="K4" s="112">
        <f t="shared" ref="K4:K21" si="10">J4+K3</f>
        <v>2.7484020113329359</v>
      </c>
      <c r="L4" s="112">
        <f t="shared" ref="L4:L20" si="11">(K4+K3)*5/2</f>
        <v>10.742205741357139</v>
      </c>
      <c r="N4" s="77" t="s">
        <v>141</v>
      </c>
      <c r="O4" s="72">
        <f>GSYH!F14*1000</f>
        <v>548251108479.64099</v>
      </c>
      <c r="Q4" s="109">
        <v>3</v>
      </c>
      <c r="R4" s="122">
        <f t="shared" si="5"/>
        <v>554297084.84282506</v>
      </c>
      <c r="S4" s="113">
        <f t="shared" si="6"/>
        <v>6746661681.3648252</v>
      </c>
      <c r="T4" s="123">
        <f t="shared" si="7"/>
        <v>1.0558866277063836</v>
      </c>
      <c r="U4" s="112">
        <f t="shared" ref="U4:U21" si="12">T4+U3</f>
        <v>2.3843893478732778</v>
      </c>
      <c r="V4" s="112">
        <f t="shared" ref="V4:V21" si="13">(U4+U3)*5/2</f>
        <v>9.2822301701004299</v>
      </c>
    </row>
    <row r="5" spans="1:22" x14ac:dyDescent="0.2">
      <c r="A5" s="108">
        <v>4</v>
      </c>
      <c r="B5" s="125">
        <v>8060.8</v>
      </c>
      <c r="C5" s="110">
        <f t="shared" si="0"/>
        <v>7112271154.5600004</v>
      </c>
      <c r="D5" s="111">
        <f>WID!I5</f>
        <v>2.9440933333333336E-3</v>
      </c>
      <c r="E5" s="110">
        <f t="shared" si="1"/>
        <v>609965817.02893865</v>
      </c>
      <c r="F5" s="110">
        <f t="shared" si="2"/>
        <v>7722236971.5889387</v>
      </c>
      <c r="G5" s="112">
        <f t="shared" si="3"/>
        <v>2.0851263812979313</v>
      </c>
      <c r="H5" s="112">
        <f t="shared" si="8"/>
        <v>6.3890830100069937</v>
      </c>
      <c r="I5" s="112">
        <f t="shared" si="9"/>
        <v>26.732599096790139</v>
      </c>
      <c r="J5" s="112">
        <f t="shared" si="4"/>
        <v>1.4087041518605823</v>
      </c>
      <c r="K5" s="112">
        <f t="shared" si="10"/>
        <v>4.157106163193518</v>
      </c>
      <c r="L5" s="112">
        <f t="shared" si="11"/>
        <v>17.263770436316136</v>
      </c>
      <c r="N5" s="77" t="s">
        <v>87</v>
      </c>
      <c r="O5" s="72">
        <f>O4-O3</f>
        <v>207182907594.28094</v>
      </c>
      <c r="Q5" s="109">
        <v>4</v>
      </c>
      <c r="R5" s="122">
        <f t="shared" si="5"/>
        <v>877347988.30770445</v>
      </c>
      <c r="S5" s="113">
        <f t="shared" si="6"/>
        <v>7989619142.8677044</v>
      </c>
      <c r="T5" s="123">
        <f t="shared" si="7"/>
        <v>1.2504157480910392</v>
      </c>
      <c r="U5" s="112">
        <f t="shared" si="12"/>
        <v>3.634805095964317</v>
      </c>
      <c r="V5" s="112">
        <f t="shared" si="13"/>
        <v>15.047986109593987</v>
      </c>
    </row>
    <row r="6" spans="1:22" x14ac:dyDescent="0.2">
      <c r="A6" s="108">
        <v>5</v>
      </c>
      <c r="B6" s="125">
        <v>9026.68</v>
      </c>
      <c r="C6" s="110">
        <f t="shared" si="0"/>
        <v>7964494316.3760014</v>
      </c>
      <c r="D6" s="111">
        <f>WID!I6</f>
        <v>3.4898933333333336E-3</v>
      </c>
      <c r="E6" s="110">
        <f t="shared" si="1"/>
        <v>723046247.9938972</v>
      </c>
      <c r="F6" s="110">
        <f t="shared" si="2"/>
        <v>8687540564.3698978</v>
      </c>
      <c r="G6" s="112">
        <f t="shared" si="3"/>
        <v>2.3349752634396603</v>
      </c>
      <c r="H6" s="112">
        <f t="shared" si="8"/>
        <v>8.724058273446655</v>
      </c>
      <c r="I6" s="112">
        <f t="shared" si="9"/>
        <v>37.782853208634123</v>
      </c>
      <c r="J6" s="112">
        <f t="shared" si="4"/>
        <v>1.5847965437360771</v>
      </c>
      <c r="K6" s="112">
        <f t="shared" si="10"/>
        <v>5.7419027069295954</v>
      </c>
      <c r="L6" s="112">
        <f t="shared" si="11"/>
        <v>24.747522175307783</v>
      </c>
      <c r="N6" s="77" t="s">
        <v>136</v>
      </c>
      <c r="O6" s="73">
        <f>O3/O4</f>
        <v>0.62210216378983474</v>
      </c>
      <c r="Q6" s="109">
        <v>5</v>
      </c>
      <c r="R6" s="122">
        <f t="shared" si="5"/>
        <v>1039997903.8510336</v>
      </c>
      <c r="S6" s="113">
        <f t="shared" si="6"/>
        <v>9004492220.2270355</v>
      </c>
      <c r="T6" s="123">
        <f t="shared" si="7"/>
        <v>1.4092485103981847</v>
      </c>
      <c r="U6" s="112">
        <f t="shared" si="12"/>
        <v>5.0440536063625014</v>
      </c>
      <c r="V6" s="112">
        <f t="shared" si="13"/>
        <v>21.697146755817048</v>
      </c>
    </row>
    <row r="7" spans="1:22" x14ac:dyDescent="0.2">
      <c r="A7" s="108">
        <v>6</v>
      </c>
      <c r="B7" s="125">
        <v>9983.9</v>
      </c>
      <c r="C7" s="110">
        <f t="shared" si="0"/>
        <v>8809076515.9799995</v>
      </c>
      <c r="D7" s="111">
        <f>WID!I7</f>
        <v>4.586496666666667E-3</v>
      </c>
      <c r="E7" s="110">
        <f t="shared" si="1"/>
        <v>950243715.07147765</v>
      </c>
      <c r="F7" s="110">
        <f t="shared" si="2"/>
        <v>9759320231.0514774</v>
      </c>
      <c r="G7" s="112">
        <f t="shared" si="3"/>
        <v>2.5825840212187892</v>
      </c>
      <c r="H7" s="112">
        <f t="shared" si="8"/>
        <v>11.306642294665444</v>
      </c>
      <c r="I7" s="112">
        <f t="shared" si="9"/>
        <v>50.076751420280246</v>
      </c>
      <c r="J7" s="112">
        <f t="shared" si="4"/>
        <v>1.7803124896839815</v>
      </c>
      <c r="K7" s="112">
        <f t="shared" si="10"/>
        <v>7.5222151966135771</v>
      </c>
      <c r="L7" s="112">
        <f t="shared" si="11"/>
        <v>33.16029475885793</v>
      </c>
      <c r="N7" s="77" t="s">
        <v>111</v>
      </c>
      <c r="O7" s="72">
        <f>GSYH!B14*1000</f>
        <v>887714413790.10107</v>
      </c>
      <c r="Q7" s="109">
        <v>6</v>
      </c>
      <c r="R7" s="122">
        <f t="shared" si="5"/>
        <v>1366788742.1639683</v>
      </c>
      <c r="S7" s="113">
        <f t="shared" si="6"/>
        <v>10175865258.143969</v>
      </c>
      <c r="T7" s="123">
        <f t="shared" si="7"/>
        <v>1.592574306948588</v>
      </c>
      <c r="U7" s="112">
        <f t="shared" si="12"/>
        <v>6.6366279133110897</v>
      </c>
      <c r="V7" s="112">
        <f t="shared" si="13"/>
        <v>29.201703799183978</v>
      </c>
    </row>
    <row r="8" spans="1:22" x14ac:dyDescent="0.2">
      <c r="A8" s="108">
        <v>7</v>
      </c>
      <c r="B8" s="125">
        <v>10979.92</v>
      </c>
      <c r="C8" s="110">
        <f t="shared" si="0"/>
        <v>9687893049.7439995</v>
      </c>
      <c r="D8" s="111">
        <f>WID!I8</f>
        <v>6.1659999999999996E-3</v>
      </c>
      <c r="E8" s="110">
        <f t="shared" si="1"/>
        <v>1277489808.2263362</v>
      </c>
      <c r="F8" s="110">
        <f t="shared" si="2"/>
        <v>10965382857.970335</v>
      </c>
      <c r="G8" s="112">
        <f t="shared" si="3"/>
        <v>2.8402293639019427</v>
      </c>
      <c r="H8" s="112">
        <f t="shared" si="8"/>
        <v>14.146871658567386</v>
      </c>
      <c r="I8" s="112">
        <f t="shared" si="9"/>
        <v>63.633784883082072</v>
      </c>
      <c r="J8" s="112">
        <f t="shared" si="4"/>
        <v>2.0003245711825488</v>
      </c>
      <c r="K8" s="112">
        <f t="shared" si="10"/>
        <v>9.5225397677961254</v>
      </c>
      <c r="L8" s="112">
        <f t="shared" si="11"/>
        <v>42.611887411024256</v>
      </c>
      <c r="N8" s="77" t="s">
        <v>112</v>
      </c>
      <c r="O8" s="72">
        <f>GSYH!V14*1000</f>
        <v>126934102178.23465</v>
      </c>
      <c r="Q8" s="109">
        <v>7</v>
      </c>
      <c r="R8" s="122">
        <f t="shared" si="5"/>
        <v>1837485121.3634434</v>
      </c>
      <c r="S8" s="113">
        <f t="shared" si="6"/>
        <v>11525378171.107443</v>
      </c>
      <c r="T8" s="123">
        <f t="shared" si="7"/>
        <v>1.8037798936539473</v>
      </c>
      <c r="U8" s="112">
        <f t="shared" si="12"/>
        <v>8.4404078069650375</v>
      </c>
      <c r="V8" s="112">
        <f t="shared" si="13"/>
        <v>37.692589300690315</v>
      </c>
    </row>
    <row r="9" spans="1:22" x14ac:dyDescent="0.2">
      <c r="A9" s="108">
        <v>8</v>
      </c>
      <c r="B9" s="125">
        <v>12001.88</v>
      </c>
      <c r="C9" s="110">
        <f t="shared" si="0"/>
        <v>10589597177.015999</v>
      </c>
      <c r="D9" s="111">
        <f>WID!I9</f>
        <v>8.6465933333333342E-3</v>
      </c>
      <c r="E9" s="110">
        <f t="shared" si="1"/>
        <v>1791426347.5853257</v>
      </c>
      <c r="F9" s="110">
        <f t="shared" si="2"/>
        <v>12381023524.601324</v>
      </c>
      <c r="G9" s="112">
        <f t="shared" si="3"/>
        <v>3.1045847326781479</v>
      </c>
      <c r="H9" s="112">
        <f t="shared" si="8"/>
        <v>17.251456391245533</v>
      </c>
      <c r="I9" s="112">
        <f t="shared" si="9"/>
        <v>78.495820124532287</v>
      </c>
      <c r="J9" s="112">
        <f t="shared" si="4"/>
        <v>2.2585682500495317</v>
      </c>
      <c r="K9" s="112">
        <f t="shared" si="10"/>
        <v>11.781108017845657</v>
      </c>
      <c r="L9" s="112">
        <f t="shared" si="11"/>
        <v>53.259119464104458</v>
      </c>
      <c r="N9" s="77" t="s">
        <v>113</v>
      </c>
      <c r="O9" s="72">
        <f>GSYH!J14*1000</f>
        <v>2847121711.0943947</v>
      </c>
      <c r="Q9" s="109">
        <v>8</v>
      </c>
      <c r="R9" s="122">
        <f t="shared" si="5"/>
        <v>2576708822.6533155</v>
      </c>
      <c r="S9" s="113">
        <f t="shared" si="6"/>
        <v>13166305999.669315</v>
      </c>
      <c r="T9" s="123">
        <f t="shared" si="7"/>
        <v>2.0605933864655874</v>
      </c>
      <c r="U9" s="112">
        <f t="shared" si="12"/>
        <v>10.501001193430625</v>
      </c>
      <c r="V9" s="112">
        <f t="shared" si="13"/>
        <v>47.353522500989158</v>
      </c>
    </row>
    <row r="10" spans="1:22" x14ac:dyDescent="0.2">
      <c r="A10" s="108">
        <v>9</v>
      </c>
      <c r="B10" s="125">
        <v>13098.36</v>
      </c>
      <c r="C10" s="110">
        <f t="shared" si="0"/>
        <v>11557052401.752001</v>
      </c>
      <c r="D10" s="111">
        <f>WID!I10</f>
        <v>1.1822203333333333E-2</v>
      </c>
      <c r="E10" s="110">
        <f t="shared" si="1"/>
        <v>2449358460.7708001</v>
      </c>
      <c r="F10" s="110">
        <f t="shared" si="2"/>
        <v>14006410862.5228</v>
      </c>
      <c r="G10" s="112">
        <f t="shared" si="3"/>
        <v>3.3882165526669286</v>
      </c>
      <c r="H10" s="112">
        <f t="shared" si="8"/>
        <v>20.639672943912462</v>
      </c>
      <c r="I10" s="112">
        <f t="shared" si="9"/>
        <v>94.727823337894989</v>
      </c>
      <c r="J10" s="112">
        <f t="shared" si="4"/>
        <v>2.5550742883562627</v>
      </c>
      <c r="K10" s="112">
        <f t="shared" si="10"/>
        <v>14.33618230620192</v>
      </c>
      <c r="L10" s="112">
        <f t="shared" si="11"/>
        <v>65.29322581011894</v>
      </c>
      <c r="N10" s="77" t="s">
        <v>114</v>
      </c>
      <c r="O10" s="72">
        <f>GSYH!N14*1000</f>
        <v>118862212277.90912</v>
      </c>
      <c r="Q10" s="109">
        <v>9</v>
      </c>
      <c r="R10" s="122">
        <f t="shared" si="5"/>
        <v>3523049420.4886971</v>
      </c>
      <c r="S10" s="113">
        <f t="shared" si="6"/>
        <v>15080101822.240698</v>
      </c>
      <c r="T10" s="123">
        <f t="shared" si="7"/>
        <v>2.3601120984820865</v>
      </c>
      <c r="U10" s="112">
        <f t="shared" si="12"/>
        <v>12.861113291912712</v>
      </c>
      <c r="V10" s="112">
        <f t="shared" si="13"/>
        <v>58.405286213358345</v>
      </c>
    </row>
    <row r="11" spans="1:22" x14ac:dyDescent="0.2">
      <c r="A11" s="108">
        <v>10</v>
      </c>
      <c r="B11" s="125">
        <v>14253.56</v>
      </c>
      <c r="C11" s="110">
        <f t="shared" si="0"/>
        <v>12576317938.392</v>
      </c>
      <c r="D11" s="111">
        <f>WID!I11</f>
        <v>1.511055E-2</v>
      </c>
      <c r="E11" s="110">
        <f t="shared" si="1"/>
        <v>3130647684.348762</v>
      </c>
      <c r="F11" s="110">
        <f t="shared" si="2"/>
        <v>15706965622.740763</v>
      </c>
      <c r="G11" s="112">
        <f t="shared" si="3"/>
        <v>3.6870377609434475</v>
      </c>
      <c r="H11" s="112">
        <f t="shared" si="8"/>
        <v>24.326710704855909</v>
      </c>
      <c r="I11" s="112">
        <f t="shared" si="9"/>
        <v>112.41595912192093</v>
      </c>
      <c r="J11" s="112">
        <f t="shared" si="4"/>
        <v>2.8652925010320649</v>
      </c>
      <c r="K11" s="112">
        <f t="shared" si="10"/>
        <v>17.201474807233986</v>
      </c>
      <c r="L11" s="112">
        <f t="shared" si="11"/>
        <v>78.84414278358976</v>
      </c>
      <c r="N11" s="77" t="s">
        <v>137</v>
      </c>
      <c r="O11" s="74">
        <f>O7-O8-O9-O10</f>
        <v>639070977622.86304</v>
      </c>
      <c r="Q11" s="109">
        <v>10</v>
      </c>
      <c r="R11" s="122">
        <f t="shared" si="5"/>
        <v>4502985858.0308762</v>
      </c>
      <c r="S11" s="113">
        <f t="shared" si="6"/>
        <v>17079303796.422876</v>
      </c>
      <c r="T11" s="123">
        <f t="shared" si="7"/>
        <v>2.6729973045765072</v>
      </c>
      <c r="U11" s="112">
        <f t="shared" si="12"/>
        <v>15.534110596489219</v>
      </c>
      <c r="V11" s="112">
        <f t="shared" si="13"/>
        <v>70.988059721004817</v>
      </c>
    </row>
    <row r="12" spans="1:22" x14ac:dyDescent="0.2">
      <c r="A12" s="108">
        <v>11</v>
      </c>
      <c r="B12" s="125">
        <v>15414.96</v>
      </c>
      <c r="C12" s="110">
        <f t="shared" si="0"/>
        <v>13601053909.871998</v>
      </c>
      <c r="D12" s="111">
        <f>WID!I12</f>
        <v>1.8550896666666667E-2</v>
      </c>
      <c r="E12" s="110">
        <f t="shared" si="1"/>
        <v>3843428709.8810544</v>
      </c>
      <c r="F12" s="110">
        <f t="shared" si="2"/>
        <v>17444482619.753052</v>
      </c>
      <c r="G12" s="112">
        <f t="shared" si="3"/>
        <v>3.9874627534056613</v>
      </c>
      <c r="H12" s="112">
        <f t="shared" si="8"/>
        <v>28.314173458261571</v>
      </c>
      <c r="I12" s="112">
        <f t="shared" si="9"/>
        <v>131.60221040779368</v>
      </c>
      <c r="J12" s="112">
        <f t="shared" si="4"/>
        <v>3.1822534304395331</v>
      </c>
      <c r="K12" s="112">
        <f t="shared" si="10"/>
        <v>20.38372823767352</v>
      </c>
      <c r="L12" s="112">
        <f t="shared" si="11"/>
        <v>93.963007612268754</v>
      </c>
      <c r="N12" s="77" t="s">
        <v>138</v>
      </c>
      <c r="O12" s="74">
        <f>O11-O3</f>
        <v>298002776737.50299</v>
      </c>
      <c r="Q12" s="109">
        <v>11</v>
      </c>
      <c r="R12" s="122">
        <f t="shared" si="5"/>
        <v>5528218717.6371555</v>
      </c>
      <c r="S12" s="113">
        <f t="shared" si="6"/>
        <v>19129272627.509155</v>
      </c>
      <c r="T12" s="123">
        <f t="shared" si="7"/>
        <v>2.9938277801786293</v>
      </c>
      <c r="U12" s="112">
        <f t="shared" si="12"/>
        <v>18.527938376667848</v>
      </c>
      <c r="V12" s="112">
        <f t="shared" si="13"/>
        <v>85.155122432892668</v>
      </c>
    </row>
    <row r="13" spans="1:22" x14ac:dyDescent="0.2">
      <c r="A13" s="108">
        <v>12</v>
      </c>
      <c r="B13" s="125">
        <v>16773.32</v>
      </c>
      <c r="C13" s="110">
        <f t="shared" si="0"/>
        <v>14799573243.623999</v>
      </c>
      <c r="D13" s="111">
        <f>WID!I13</f>
        <v>2.2427936666666665E-2</v>
      </c>
      <c r="E13" s="110">
        <f t="shared" si="1"/>
        <v>4646685129.9403849</v>
      </c>
      <c r="F13" s="110">
        <f t="shared" si="2"/>
        <v>19446258373.564384</v>
      </c>
      <c r="G13" s="112">
        <f t="shared" si="3"/>
        <v>4.3388363479992327</v>
      </c>
      <c r="H13" s="112">
        <f t="shared" si="8"/>
        <v>32.653009806260805</v>
      </c>
      <c r="I13" s="112">
        <f t="shared" si="9"/>
        <v>152.41795816130593</v>
      </c>
      <c r="J13" s="112">
        <f t="shared" si="4"/>
        <v>3.5474209105185137</v>
      </c>
      <c r="K13" s="112">
        <f t="shared" si="10"/>
        <v>23.931149148192034</v>
      </c>
      <c r="L13" s="112">
        <f t="shared" si="11"/>
        <v>110.78719346466389</v>
      </c>
      <c r="N13" s="77"/>
      <c r="O13" s="98">
        <f>O12-O5</f>
        <v>90819869143.222046</v>
      </c>
      <c r="Q13" s="109">
        <v>12</v>
      </c>
      <c r="R13" s="122">
        <f t="shared" si="5"/>
        <v>6683587403.159523</v>
      </c>
      <c r="S13" s="113">
        <f t="shared" si="6"/>
        <v>21483160646.783524</v>
      </c>
      <c r="T13" s="123">
        <f t="shared" si="7"/>
        <v>3.3622231437011818</v>
      </c>
      <c r="U13" s="112">
        <f t="shared" si="12"/>
        <v>21.890161520369031</v>
      </c>
      <c r="V13" s="112">
        <f t="shared" si="13"/>
        <v>101.0452497425922</v>
      </c>
    </row>
    <row r="14" spans="1:22" x14ac:dyDescent="0.2">
      <c r="A14" s="108">
        <v>13</v>
      </c>
      <c r="B14" s="125">
        <v>18298.93</v>
      </c>
      <c r="C14" s="110">
        <f t="shared" si="0"/>
        <v>16145661968.826</v>
      </c>
      <c r="D14" s="111">
        <f>WID!I14</f>
        <v>2.7486446666666664E-2</v>
      </c>
      <c r="E14" s="110">
        <f t="shared" si="1"/>
        <v>5694721939.8351307</v>
      </c>
      <c r="F14" s="110">
        <f t="shared" si="2"/>
        <v>21840383908.661133</v>
      </c>
      <c r="G14" s="112">
        <f t="shared" si="3"/>
        <v>4.7334733143762602</v>
      </c>
      <c r="H14" s="112">
        <f t="shared" si="8"/>
        <v>37.386483120637067</v>
      </c>
      <c r="I14" s="112">
        <f t="shared" si="9"/>
        <v>175.0987323172447</v>
      </c>
      <c r="J14" s="112">
        <f t="shared" si="4"/>
        <v>3.9841615329281201</v>
      </c>
      <c r="K14" s="112">
        <f t="shared" si="10"/>
        <v>27.915310681120154</v>
      </c>
      <c r="L14" s="112">
        <f t="shared" si="11"/>
        <v>129.61614957328047</v>
      </c>
      <c r="N14" s="77" t="s">
        <v>139</v>
      </c>
      <c r="O14" s="73">
        <f>O3/O11</f>
        <v>0.53369377241010574</v>
      </c>
      <c r="Q14" s="109">
        <v>13</v>
      </c>
      <c r="R14" s="122">
        <f t="shared" si="5"/>
        <v>8191037429.3139496</v>
      </c>
      <c r="S14" s="113">
        <f t="shared" si="6"/>
        <v>24336699398.13995</v>
      </c>
      <c r="T14" s="123">
        <f t="shared" si="7"/>
        <v>3.8088163703219218</v>
      </c>
      <c r="U14" s="112">
        <f t="shared" si="12"/>
        <v>25.698977890690951</v>
      </c>
      <c r="V14" s="112">
        <f t="shared" si="13"/>
        <v>118.97284852764996</v>
      </c>
    </row>
    <row r="15" spans="1:22" x14ac:dyDescent="0.2">
      <c r="A15" s="108">
        <v>14</v>
      </c>
      <c r="B15" s="125">
        <v>20021.25</v>
      </c>
      <c r="C15" s="110">
        <f t="shared" si="0"/>
        <v>17665313474.25</v>
      </c>
      <c r="D15" s="111">
        <f>WID!I15</f>
        <v>3.3570406666666663E-2</v>
      </c>
      <c r="E15" s="110">
        <f t="shared" si="1"/>
        <v>6955214462.3224325</v>
      </c>
      <c r="F15" s="110">
        <f t="shared" si="2"/>
        <v>24620527936.572433</v>
      </c>
      <c r="G15" s="112">
        <f t="shared" si="3"/>
        <v>5.1789942141674778</v>
      </c>
      <c r="H15" s="112">
        <f t="shared" si="8"/>
        <v>42.565477334804541</v>
      </c>
      <c r="I15" s="112">
        <f t="shared" si="9"/>
        <v>199.87990113860403</v>
      </c>
      <c r="J15" s="112">
        <f t="shared" si="4"/>
        <v>4.4913203328067004</v>
      </c>
      <c r="K15" s="112">
        <f t="shared" si="10"/>
        <v>32.406631013926855</v>
      </c>
      <c r="L15" s="112">
        <f t="shared" si="11"/>
        <v>150.80485423761752</v>
      </c>
      <c r="Q15" s="109">
        <v>14</v>
      </c>
      <c r="R15" s="122">
        <f t="shared" si="5"/>
        <v>10004074402.873848</v>
      </c>
      <c r="S15" s="113">
        <f t="shared" si="6"/>
        <v>27669387877.123848</v>
      </c>
      <c r="T15" s="123">
        <f t="shared" si="7"/>
        <v>4.3303989493016868</v>
      </c>
      <c r="U15" s="112">
        <f t="shared" si="12"/>
        <v>30.029376839992636</v>
      </c>
      <c r="V15" s="112">
        <f t="shared" si="13"/>
        <v>139.32088682670897</v>
      </c>
    </row>
    <row r="16" spans="1:22" x14ac:dyDescent="0.2">
      <c r="A16" s="108">
        <v>15</v>
      </c>
      <c r="B16" s="125">
        <v>22080.68</v>
      </c>
      <c r="C16" s="110">
        <f t="shared" si="0"/>
        <v>19482406639.176003</v>
      </c>
      <c r="D16" s="111">
        <f>WID!I16</f>
        <v>4.1432656666666672E-2</v>
      </c>
      <c r="E16" s="110">
        <f t="shared" si="1"/>
        <v>8584138277.5555696</v>
      </c>
      <c r="F16" s="110">
        <f t="shared" si="2"/>
        <v>28066544916.731571</v>
      </c>
      <c r="G16" s="112">
        <f t="shared" si="3"/>
        <v>5.7117169989328129</v>
      </c>
      <c r="H16" s="112">
        <f t="shared" si="8"/>
        <v>48.277194333737356</v>
      </c>
      <c r="I16" s="112">
        <f t="shared" si="9"/>
        <v>227.10667917135476</v>
      </c>
      <c r="J16" s="112">
        <f t="shared" si="4"/>
        <v>5.1199488565352844</v>
      </c>
      <c r="K16" s="112">
        <f t="shared" si="10"/>
        <v>37.526579870462143</v>
      </c>
      <c r="L16" s="112">
        <f t="shared" si="11"/>
        <v>174.83302721097249</v>
      </c>
      <c r="Q16" s="109">
        <v>15</v>
      </c>
      <c r="R16" s="122">
        <f t="shared" si="5"/>
        <v>12347046734.278282</v>
      </c>
      <c r="S16" s="113">
        <f t="shared" si="6"/>
        <v>31829453373.454285</v>
      </c>
      <c r="T16" s="123">
        <f t="shared" si="7"/>
        <v>4.9814702102322377</v>
      </c>
      <c r="U16" s="112">
        <f t="shared" si="12"/>
        <v>35.010847050224875</v>
      </c>
      <c r="V16" s="112">
        <f t="shared" si="13"/>
        <v>162.60055972554375</v>
      </c>
    </row>
    <row r="17" spans="1:22" x14ac:dyDescent="0.2">
      <c r="A17" s="108">
        <v>16</v>
      </c>
      <c r="B17" s="125">
        <v>24616.23</v>
      </c>
      <c r="C17" s="110">
        <f t="shared" si="0"/>
        <v>21719593906.685997</v>
      </c>
      <c r="D17" s="111">
        <f>WID!I17</f>
        <v>5.1770386666666668E-2</v>
      </c>
      <c r="E17" s="110">
        <f t="shared" si="1"/>
        <v>10725939236.880194</v>
      </c>
      <c r="F17" s="110">
        <f t="shared" si="2"/>
        <v>32445533143.566193</v>
      </c>
      <c r="G17" s="112">
        <f t="shared" si="3"/>
        <v>6.3676000621647439</v>
      </c>
      <c r="H17" s="112">
        <f t="shared" si="8"/>
        <v>54.644794395902096</v>
      </c>
      <c r="I17" s="112">
        <f t="shared" si="9"/>
        <v>257.30497182409863</v>
      </c>
      <c r="J17" s="112">
        <f t="shared" si="4"/>
        <v>5.918771648271143</v>
      </c>
      <c r="K17" s="112">
        <f t="shared" si="10"/>
        <v>43.44535151873329</v>
      </c>
      <c r="L17" s="112">
        <f t="shared" si="11"/>
        <v>202.42982847298859</v>
      </c>
      <c r="Q17" s="109">
        <v>16</v>
      </c>
      <c r="R17" s="122">
        <f t="shared" si="5"/>
        <v>15427718979.440868</v>
      </c>
      <c r="S17" s="113">
        <f t="shared" si="6"/>
        <v>37147312886.126862</v>
      </c>
      <c r="T17" s="123">
        <f t="shared" si="7"/>
        <v>5.8137420822547652</v>
      </c>
      <c r="U17" s="112">
        <f t="shared" si="12"/>
        <v>40.824589132479637</v>
      </c>
      <c r="V17" s="112">
        <f t="shared" si="13"/>
        <v>189.58859045676127</v>
      </c>
    </row>
    <row r="18" spans="1:22" x14ac:dyDescent="0.2">
      <c r="A18" s="108">
        <v>17</v>
      </c>
      <c r="B18" s="125">
        <v>27923.53</v>
      </c>
      <c r="C18" s="110">
        <f t="shared" si="0"/>
        <v>24637717962.545998</v>
      </c>
      <c r="D18" s="111">
        <f>WID!I18</f>
        <v>6.6164589999999995E-2</v>
      </c>
      <c r="E18" s="110">
        <f t="shared" si="1"/>
        <v>13708172135.983484</v>
      </c>
      <c r="F18" s="110">
        <f t="shared" si="2"/>
        <v>38345890098.52948</v>
      </c>
      <c r="G18" s="112">
        <f t="shared" si="3"/>
        <v>7.2231154552853587</v>
      </c>
      <c r="H18" s="112">
        <f t="shared" si="8"/>
        <v>61.867909851187456</v>
      </c>
      <c r="I18" s="112">
        <f t="shared" si="9"/>
        <v>291.28176061772388</v>
      </c>
      <c r="J18" s="112">
        <f t="shared" si="4"/>
        <v>6.9951252191984015</v>
      </c>
      <c r="K18" s="112">
        <f t="shared" si="10"/>
        <v>50.440476737931689</v>
      </c>
      <c r="L18" s="112">
        <f t="shared" si="11"/>
        <v>234.71457064166245</v>
      </c>
      <c r="Q18" s="109">
        <v>17</v>
      </c>
      <c r="R18" s="122">
        <f t="shared" si="5"/>
        <v>19717231541.698421</v>
      </c>
      <c r="S18" s="113">
        <f t="shared" si="6"/>
        <v>44354949504.244415</v>
      </c>
      <c r="T18" s="123">
        <f t="shared" si="7"/>
        <v>6.9417736157549932</v>
      </c>
      <c r="U18" s="112">
        <f t="shared" si="12"/>
        <v>47.766362748234627</v>
      </c>
      <c r="V18" s="112">
        <f t="shared" si="13"/>
        <v>221.47737970178568</v>
      </c>
    </row>
    <row r="19" spans="1:22" x14ac:dyDescent="0.2">
      <c r="A19" s="108">
        <v>18</v>
      </c>
      <c r="B19" s="125">
        <v>32826.720000000001</v>
      </c>
      <c r="C19" s="110">
        <f t="shared" si="0"/>
        <v>28963940769.504005</v>
      </c>
      <c r="D19" s="111">
        <f>WID!I19</f>
        <v>8.9319443333333332E-2</v>
      </c>
      <c r="E19" s="110">
        <f t="shared" si="1"/>
        <v>18505461974.502613</v>
      </c>
      <c r="F19" s="110">
        <f t="shared" si="2"/>
        <v>47469402744.006622</v>
      </c>
      <c r="G19" s="112">
        <f t="shared" si="3"/>
        <v>8.4914474845524559</v>
      </c>
      <c r="H19" s="112">
        <f t="shared" si="8"/>
        <v>70.359357335739915</v>
      </c>
      <c r="I19" s="112">
        <f t="shared" si="9"/>
        <v>330.56816796731846</v>
      </c>
      <c r="J19" s="112">
        <f t="shared" si="4"/>
        <v>8.6594525624956198</v>
      </c>
      <c r="K19" s="112">
        <f t="shared" si="10"/>
        <v>59.099929300427306</v>
      </c>
      <c r="L19" s="112">
        <f t="shared" si="11"/>
        <v>273.85101509589748</v>
      </c>
      <c r="Q19" s="109">
        <v>18</v>
      </c>
      <c r="R19" s="122">
        <f t="shared" si="5"/>
        <v>26617442129.981384</v>
      </c>
      <c r="S19" s="113">
        <f t="shared" si="6"/>
        <v>55581382899.48539</v>
      </c>
      <c r="T19" s="123">
        <f t="shared" si="7"/>
        <v>8.6987671421405235</v>
      </c>
      <c r="U19" s="112">
        <f t="shared" si="12"/>
        <v>56.465129890375152</v>
      </c>
      <c r="V19" s="112">
        <f t="shared" si="13"/>
        <v>260.57873159652445</v>
      </c>
    </row>
    <row r="20" spans="1:22" x14ac:dyDescent="0.2">
      <c r="A20" s="108">
        <v>19</v>
      </c>
      <c r="B20" s="125">
        <v>40251.82</v>
      </c>
      <c r="C20" s="110">
        <f t="shared" si="0"/>
        <v>35515315887.323997</v>
      </c>
      <c r="D20" s="111">
        <f>WID!I20</f>
        <v>0.14142510333333336</v>
      </c>
      <c r="E20" s="110">
        <f t="shared" si="1"/>
        <v>29300864115.421638</v>
      </c>
      <c r="F20" s="110">
        <f t="shared" si="2"/>
        <v>64816180002.745636</v>
      </c>
      <c r="G20" s="112">
        <f t="shared" si="3"/>
        <v>10.412134251842955</v>
      </c>
      <c r="H20" s="112">
        <f t="shared" si="8"/>
        <v>80.771491587582872</v>
      </c>
      <c r="I20" s="112">
        <f t="shared" si="9"/>
        <v>377.82712230830697</v>
      </c>
      <c r="J20" s="112">
        <f t="shared" si="4"/>
        <v>11.823882407848874</v>
      </c>
      <c r="K20" s="112">
        <f t="shared" si="10"/>
        <v>70.923811708276176</v>
      </c>
      <c r="L20" s="112">
        <f t="shared" si="11"/>
        <v>325.05935252175874</v>
      </c>
      <c r="Q20" s="109">
        <v>19</v>
      </c>
      <c r="R20" s="122">
        <f t="shared" si="5"/>
        <v>42145073493.721634</v>
      </c>
      <c r="S20" s="113">
        <f t="shared" si="6"/>
        <v>77660389381.045624</v>
      </c>
      <c r="T20" s="123">
        <f t="shared" si="7"/>
        <v>12.154243168352927</v>
      </c>
      <c r="U20" s="112">
        <f t="shared" si="12"/>
        <v>68.619373058728087</v>
      </c>
      <c r="V20" s="112">
        <f t="shared" si="13"/>
        <v>312.7112573727581</v>
      </c>
    </row>
    <row r="21" spans="1:22" x14ac:dyDescent="0.2">
      <c r="A21" s="108">
        <v>20</v>
      </c>
      <c r="B21" s="125">
        <v>74334.66</v>
      </c>
      <c r="C21" s="110">
        <f t="shared" si="0"/>
        <v>65587566755.412003</v>
      </c>
      <c r="D21" s="111">
        <f>WID!I21</f>
        <v>0.45275132000000001</v>
      </c>
      <c r="E21" s="110">
        <f t="shared" si="1"/>
        <v>93802334894.748718</v>
      </c>
      <c r="F21" s="110">
        <f t="shared" si="2"/>
        <v>159389901650.16071</v>
      </c>
      <c r="G21" s="112">
        <f t="shared" si="3"/>
        <v>19.228508412417142</v>
      </c>
      <c r="H21" s="112">
        <f t="shared" si="8"/>
        <v>100.00000000000001</v>
      </c>
      <c r="I21" s="112">
        <f>(H21+H20)*5/2</f>
        <v>451.92872896895722</v>
      </c>
      <c r="J21" s="112">
        <f t="shared" si="4"/>
        <v>29.076188291723838</v>
      </c>
      <c r="K21" s="112">
        <f t="shared" si="10"/>
        <v>100.00000000000001</v>
      </c>
      <c r="L21" s="112">
        <f>(K21+K20)*5/2</f>
        <v>427.30952927069046</v>
      </c>
      <c r="Q21" s="109">
        <v>20</v>
      </c>
      <c r="R21" s="122">
        <f t="shared" si="5"/>
        <v>134921150531.56978</v>
      </c>
      <c r="S21" s="113">
        <f t="shared" si="6"/>
        <v>200508717286.98178</v>
      </c>
      <c r="T21" s="123">
        <f t="shared" si="7"/>
        <v>31.380626941271906</v>
      </c>
      <c r="U21" s="112">
        <f t="shared" si="12"/>
        <v>100</v>
      </c>
      <c r="V21" s="112">
        <f t="shared" si="13"/>
        <v>421.54843264682023</v>
      </c>
    </row>
    <row r="22" spans="1:22" x14ac:dyDescent="0.2">
      <c r="A22" s="109"/>
      <c r="B22" s="109"/>
      <c r="C22" s="116">
        <f>SUM(C2:C21)</f>
        <v>341095447180.17596</v>
      </c>
      <c r="D22" s="115">
        <f>SUM(D2:D21)</f>
        <v>0.99952615000000011</v>
      </c>
      <c r="E22" s="116">
        <f>SUM(E2:E21)</f>
        <v>207084733973.5174</v>
      </c>
      <c r="F22" s="114">
        <f>SUM(F2:F21)</f>
        <v>548180181153.6933</v>
      </c>
      <c r="G22" s="114">
        <f>SUM(G2:G21)</f>
        <v>100.00000000000001</v>
      </c>
      <c r="H22" s="108" t="s">
        <v>91</v>
      </c>
      <c r="I22" s="110">
        <f>SUM(I2:I21)</f>
        <v>3087.0462403056422</v>
      </c>
      <c r="J22" s="114">
        <f>SUM(J2:J21)</f>
        <v>100.00000000000001</v>
      </c>
      <c r="K22" s="108" t="s">
        <v>91</v>
      </c>
      <c r="L22" s="110">
        <f>SUM(L2:L21)</f>
        <v>2456.0459954353751</v>
      </c>
      <c r="Q22" s="109"/>
      <c r="R22" s="126">
        <f>SUM(R2:R21)</f>
        <v>297861568121.74591</v>
      </c>
      <c r="S22" s="126">
        <f>SUM(S2:S21)</f>
        <v>638957015301.922</v>
      </c>
      <c r="T22" s="108"/>
      <c r="U22" s="108" t="s">
        <v>91</v>
      </c>
      <c r="V22" s="113">
        <f>SUM(V2:V21)</f>
        <v>2308.3867122362017</v>
      </c>
    </row>
    <row r="23" spans="1:22" x14ac:dyDescent="0.2">
      <c r="A23" s="109"/>
      <c r="B23" s="109"/>
      <c r="C23" s="109"/>
      <c r="D23" s="109"/>
      <c r="E23" s="109"/>
      <c r="F23" s="109"/>
      <c r="G23" s="109"/>
      <c r="H23" s="108" t="s">
        <v>92</v>
      </c>
      <c r="I23" s="110">
        <f>5000-I22</f>
        <v>1912.9537596943578</v>
      </c>
      <c r="J23" s="109"/>
      <c r="K23" s="108" t="s">
        <v>92</v>
      </c>
      <c r="L23" s="110">
        <f>5000-L22</f>
        <v>2543.9540045646249</v>
      </c>
      <c r="Q23" s="109"/>
      <c r="R23" s="108"/>
      <c r="S23" s="108"/>
      <c r="T23" s="108"/>
      <c r="U23" s="108" t="s">
        <v>92</v>
      </c>
      <c r="V23" s="113">
        <f>5000-V22</f>
        <v>2691.6132877637983</v>
      </c>
    </row>
    <row r="24" spans="1:22" x14ac:dyDescent="0.2">
      <c r="A24" s="109"/>
      <c r="B24" s="109"/>
      <c r="C24" s="109"/>
      <c r="D24" s="109"/>
      <c r="E24" s="109"/>
      <c r="F24" s="109"/>
      <c r="G24" s="109"/>
      <c r="H24" s="108" t="s">
        <v>100</v>
      </c>
      <c r="I24" s="117">
        <f>I23/(I23+I22)</f>
        <v>0.38259075193887154</v>
      </c>
      <c r="J24" s="109"/>
      <c r="K24" s="108" t="s">
        <v>100</v>
      </c>
      <c r="L24" s="117">
        <f>L23/(L23+L22)</f>
        <v>0.50879080091292495</v>
      </c>
      <c r="Q24" s="109"/>
      <c r="R24" s="108"/>
      <c r="S24" s="108"/>
      <c r="T24" s="108"/>
      <c r="U24" s="108" t="s">
        <v>100</v>
      </c>
      <c r="V24" s="121">
        <f>V23/(V23+V22)</f>
        <v>0.53832265755275965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D1" workbookViewId="0">
      <selection activeCell="O8" sqref="O8"/>
    </sheetView>
  </sheetViews>
  <sheetFormatPr defaultColWidth="11.42578125" defaultRowHeight="12.75" x14ac:dyDescent="0.2"/>
  <cols>
    <col min="1" max="1" width="7.42578125" bestFit="1" customWidth="1"/>
    <col min="2" max="2" width="15.42578125" bestFit="1" customWidth="1"/>
    <col min="3" max="3" width="18.42578125" bestFit="1" customWidth="1"/>
    <col min="5" max="5" width="20.85546875" bestFit="1" customWidth="1"/>
    <col min="6" max="6" width="18.42578125" bestFit="1" customWidth="1"/>
    <col min="15" max="15" width="20.28515625" bestFit="1" customWidth="1"/>
    <col min="18" max="18" width="16" bestFit="1" customWidth="1"/>
    <col min="19" max="19" width="18.7109375" bestFit="1" customWidth="1"/>
  </cols>
  <sheetData>
    <row r="1" spans="1:22" x14ac:dyDescent="0.2">
      <c r="A1" s="108" t="s">
        <v>132</v>
      </c>
      <c r="B1" s="108" t="s">
        <v>94</v>
      </c>
      <c r="C1" s="108" t="s">
        <v>133</v>
      </c>
      <c r="D1" s="108" t="s">
        <v>96</v>
      </c>
      <c r="E1" s="108" t="s">
        <v>90</v>
      </c>
      <c r="F1" s="108" t="s">
        <v>97</v>
      </c>
      <c r="G1" s="108" t="s">
        <v>98</v>
      </c>
      <c r="H1" s="108" t="s">
        <v>99</v>
      </c>
      <c r="I1" s="108" t="s">
        <v>100</v>
      </c>
      <c r="J1" s="108" t="s">
        <v>106</v>
      </c>
      <c r="K1" s="108" t="s">
        <v>99</v>
      </c>
      <c r="L1" s="108" t="s">
        <v>104</v>
      </c>
      <c r="N1" s="77" t="s">
        <v>134</v>
      </c>
      <c r="O1" s="72">
        <f>'Yuzde 5 Gelir'!B19</f>
        <v>21293.07</v>
      </c>
      <c r="Q1" s="108" t="s">
        <v>95</v>
      </c>
      <c r="R1" s="108" t="s">
        <v>115</v>
      </c>
      <c r="S1" s="108" t="s">
        <v>116</v>
      </c>
      <c r="T1" s="108" t="s">
        <v>106</v>
      </c>
      <c r="U1" s="108" t="s">
        <v>101</v>
      </c>
      <c r="V1" s="108" t="s">
        <v>117</v>
      </c>
    </row>
    <row r="2" spans="1:22" x14ac:dyDescent="0.2">
      <c r="A2" s="108">
        <v>1</v>
      </c>
      <c r="B2" s="125">
        <v>3842.92</v>
      </c>
      <c r="C2" s="110">
        <f>B2*$O$2/20</f>
        <v>3435431174.1500001</v>
      </c>
      <c r="D2" s="111">
        <f>WID!J2</f>
        <v>-1.0832000000000001E-3</v>
      </c>
      <c r="E2" s="112">
        <f>$O$5*D2</f>
        <v>-247638585.17034891</v>
      </c>
      <c r="F2" s="110">
        <f>E2+C2</f>
        <v>3187792588.979651</v>
      </c>
      <c r="G2" s="112">
        <f>C2*100/$C$22</f>
        <v>0.90238706659628387</v>
      </c>
      <c r="H2" s="112">
        <f>G2</f>
        <v>0.90238706659628387</v>
      </c>
      <c r="I2" s="112">
        <f>H2*5/2</f>
        <v>2.2559676664907098</v>
      </c>
      <c r="J2" s="112">
        <f>F2*100/$F$22</f>
        <v>0.52325594374785289</v>
      </c>
      <c r="K2" s="112">
        <f>J2</f>
        <v>0.52325594374785289</v>
      </c>
      <c r="L2" s="112">
        <f>K2*5/2</f>
        <v>1.3081398593696323</v>
      </c>
      <c r="N2" s="77" t="s">
        <v>135</v>
      </c>
      <c r="O2" s="72">
        <f>Nufus!F7</f>
        <v>17879275</v>
      </c>
      <c r="Q2" s="109">
        <v>1</v>
      </c>
      <c r="R2" s="122">
        <f>D2*$O$12</f>
        <v>-359316567.34871763</v>
      </c>
      <c r="S2" s="113">
        <f>C2+R2</f>
        <v>3076114606.8012824</v>
      </c>
      <c r="T2" s="123">
        <f>S2*100/$S$22</f>
        <v>0.43187031347272392</v>
      </c>
      <c r="U2" s="112">
        <f>T2</f>
        <v>0.43187031347272392</v>
      </c>
      <c r="V2" s="112">
        <f>U2*5/2</f>
        <v>1.0796757836818098</v>
      </c>
    </row>
    <row r="3" spans="1:22" x14ac:dyDescent="0.2">
      <c r="A3" s="108">
        <v>2</v>
      </c>
      <c r="B3" s="125">
        <v>6098.47</v>
      </c>
      <c r="C3" s="110">
        <f t="shared" ref="C3:C21" si="0">B3*$O$2/20</f>
        <v>5451811110.4624996</v>
      </c>
      <c r="D3" s="111">
        <f>WID!J3</f>
        <v>9.0370666666666664E-4</v>
      </c>
      <c r="E3" s="112">
        <f t="shared" ref="E3:E21" si="1">$O$5*D3</f>
        <v>206603249.94677383</v>
      </c>
      <c r="F3" s="110">
        <f t="shared" ref="F3:F21" si="2">E3+C3</f>
        <v>5658414360.4092731</v>
      </c>
      <c r="G3" s="112">
        <f t="shared" ref="G3:G21" si="3">C3*100/$C$22</f>
        <v>1.4320309696859259</v>
      </c>
      <c r="H3" s="112">
        <f>G3+H2</f>
        <v>2.3344180362822096</v>
      </c>
      <c r="I3" s="112">
        <f>(H3+H2)*5/2</f>
        <v>8.0920127571962333</v>
      </c>
      <c r="J3" s="112">
        <f t="shared" ref="J3:J21" si="4">F3*100/$F$22</f>
        <v>0.92879284446170662</v>
      </c>
      <c r="K3" s="112">
        <f>J3+K2</f>
        <v>1.4520487882095594</v>
      </c>
      <c r="L3" s="112">
        <f>(K3+K2)*5/2</f>
        <v>4.9382618298935306</v>
      </c>
      <c r="N3" s="77" t="s">
        <v>102</v>
      </c>
      <c r="O3" s="72">
        <f>O2*O1</f>
        <v>380704654124.25</v>
      </c>
      <c r="Q3" s="109">
        <v>2</v>
      </c>
      <c r="R3" s="122">
        <f t="shared" ref="R3:R21" si="5">D3*$O$12</f>
        <v>299775459.15511298</v>
      </c>
      <c r="S3" s="113">
        <f t="shared" ref="S3:S21" si="6">C3+R3</f>
        <v>5751586569.6176128</v>
      </c>
      <c r="T3" s="123">
        <f t="shared" ref="T3:T21" si="7">S3*100/$S$22</f>
        <v>0.80749250671424355</v>
      </c>
      <c r="U3" s="112">
        <f>T3+U2</f>
        <v>1.2393628201869675</v>
      </c>
      <c r="V3" s="112">
        <f>(U3+U2)*5/2</f>
        <v>4.1780828341492287</v>
      </c>
    </row>
    <row r="4" spans="1:22" x14ac:dyDescent="0.2">
      <c r="A4" s="108">
        <v>3</v>
      </c>
      <c r="B4" s="125">
        <v>7580.18</v>
      </c>
      <c r="C4" s="110">
        <f t="shared" si="0"/>
        <v>6776406138.4750004</v>
      </c>
      <c r="D4" s="111">
        <f>WID!J4</f>
        <v>1.6672633333333331E-3</v>
      </c>
      <c r="E4" s="112">
        <f t="shared" si="1"/>
        <v>381165743.14352512</v>
      </c>
      <c r="F4" s="110">
        <f t="shared" si="2"/>
        <v>7157571881.6185255</v>
      </c>
      <c r="G4" s="112">
        <f t="shared" si="3"/>
        <v>1.7799632556680387</v>
      </c>
      <c r="H4" s="112">
        <f t="shared" ref="H4:H21" si="8">G4+H3</f>
        <v>4.1143812919502487</v>
      </c>
      <c r="I4" s="112">
        <f t="shared" ref="I4:I21" si="9">(H4+H3)*5/2</f>
        <v>16.121998320581145</v>
      </c>
      <c r="J4" s="112">
        <f t="shared" si="4"/>
        <v>1.1748700473195386</v>
      </c>
      <c r="K4" s="112">
        <f t="shared" ref="K4:K21" si="10">J4+K3</f>
        <v>2.6269188355290982</v>
      </c>
      <c r="L4" s="112">
        <f t="shared" ref="L4:L21" si="11">(K4+K3)*5/2</f>
        <v>10.197419059346643</v>
      </c>
      <c r="N4" s="77" t="s">
        <v>141</v>
      </c>
      <c r="O4" s="72">
        <f>GSYH!F15*1000</f>
        <v>609322254909.28406</v>
      </c>
      <c r="Q4" s="109">
        <v>3</v>
      </c>
      <c r="R4" s="122">
        <f t="shared" si="5"/>
        <v>553060688.51524556</v>
      </c>
      <c r="S4" s="113">
        <f t="shared" si="6"/>
        <v>7329466826.9902458</v>
      </c>
      <c r="T4" s="123">
        <f t="shared" si="7"/>
        <v>1.0290185967588992</v>
      </c>
      <c r="U4" s="112">
        <f t="shared" ref="U4:U21" si="12">T4+U3</f>
        <v>2.2683814169458669</v>
      </c>
      <c r="V4" s="112">
        <f t="shared" ref="V4:V21" si="13">(U4+U3)*5/2</f>
        <v>8.7693605928320864</v>
      </c>
    </row>
    <row r="5" spans="1:22" x14ac:dyDescent="0.2">
      <c r="A5" s="108">
        <v>4</v>
      </c>
      <c r="B5" s="125">
        <v>8786.68</v>
      </c>
      <c r="C5" s="110">
        <f t="shared" si="0"/>
        <v>7854973402.8500004</v>
      </c>
      <c r="D5" s="111">
        <f>WID!J5</f>
        <v>2.7494633333333333E-3</v>
      </c>
      <c r="E5" s="112">
        <f t="shared" si="1"/>
        <v>628575710.71308899</v>
      </c>
      <c r="F5" s="110">
        <f t="shared" si="2"/>
        <v>8483549113.5630894</v>
      </c>
      <c r="G5" s="112">
        <f t="shared" si="3"/>
        <v>2.0632712599586345</v>
      </c>
      <c r="H5" s="112">
        <f t="shared" si="8"/>
        <v>6.1776525519088832</v>
      </c>
      <c r="I5" s="112">
        <f t="shared" si="9"/>
        <v>25.730084609647829</v>
      </c>
      <c r="J5" s="112">
        <f t="shared" si="4"/>
        <v>1.3925208036102414</v>
      </c>
      <c r="K5" s="112">
        <f t="shared" si="10"/>
        <v>4.0194396391393399</v>
      </c>
      <c r="L5" s="112">
        <f t="shared" si="11"/>
        <v>16.615896186671094</v>
      </c>
      <c r="N5" s="77" t="s">
        <v>87</v>
      </c>
      <c r="O5" s="72">
        <f>O4-O3</f>
        <v>228617600785.03406</v>
      </c>
      <c r="Q5" s="109">
        <v>4</v>
      </c>
      <c r="R5" s="122">
        <f t="shared" si="5"/>
        <v>912045538.20577562</v>
      </c>
      <c r="S5" s="113">
        <f t="shared" si="6"/>
        <v>8767018941.0557766</v>
      </c>
      <c r="T5" s="123">
        <f t="shared" si="7"/>
        <v>1.230843353470561</v>
      </c>
      <c r="U5" s="112">
        <f t="shared" si="12"/>
        <v>3.4992247704164279</v>
      </c>
      <c r="V5" s="112">
        <f t="shared" si="13"/>
        <v>14.419015468405739</v>
      </c>
    </row>
    <row r="6" spans="1:22" x14ac:dyDescent="0.2">
      <c r="A6" s="108">
        <v>5</v>
      </c>
      <c r="B6" s="125">
        <v>9823.5400000000009</v>
      </c>
      <c r="C6" s="110">
        <f t="shared" si="0"/>
        <v>8781888656.6750011</v>
      </c>
      <c r="D6" s="111">
        <f>WID!J6</f>
        <v>3.3051166666666666E-3</v>
      </c>
      <c r="E6" s="112">
        <f t="shared" si="1"/>
        <v>755607842.64796245</v>
      </c>
      <c r="F6" s="110">
        <f t="shared" si="2"/>
        <v>9537496499.3229637</v>
      </c>
      <c r="G6" s="112">
        <f t="shared" si="3"/>
        <v>2.3067447264557317</v>
      </c>
      <c r="H6" s="112">
        <f t="shared" si="8"/>
        <v>8.4843972783646144</v>
      </c>
      <c r="I6" s="112">
        <f t="shared" si="9"/>
        <v>36.655124575683743</v>
      </c>
      <c r="J6" s="112">
        <f t="shared" si="4"/>
        <v>1.5655195852445525</v>
      </c>
      <c r="K6" s="112">
        <f t="shared" si="10"/>
        <v>5.5849592243838924</v>
      </c>
      <c r="L6" s="112">
        <f t="shared" si="11"/>
        <v>24.010997158808081</v>
      </c>
      <c r="N6" s="77" t="s">
        <v>136</v>
      </c>
      <c r="O6" s="73">
        <f>O3/O4</f>
        <v>0.62480017930894272</v>
      </c>
      <c r="Q6" s="109">
        <v>5</v>
      </c>
      <c r="R6" s="122">
        <f t="shared" si="5"/>
        <v>1096365560.7031963</v>
      </c>
      <c r="S6" s="113">
        <f t="shared" si="6"/>
        <v>9878254217.3781967</v>
      </c>
      <c r="T6" s="123">
        <f t="shared" si="7"/>
        <v>1.3868549422671013</v>
      </c>
      <c r="U6" s="112">
        <f t="shared" si="12"/>
        <v>4.8860797126835287</v>
      </c>
      <c r="V6" s="112">
        <f t="shared" si="13"/>
        <v>20.963261207749891</v>
      </c>
    </row>
    <row r="7" spans="1:22" x14ac:dyDescent="0.2">
      <c r="A7" s="108">
        <v>6</v>
      </c>
      <c r="B7" s="125">
        <v>10877.97</v>
      </c>
      <c r="C7" s="110">
        <f t="shared" si="0"/>
        <v>9724510853.5874996</v>
      </c>
      <c r="D7" s="111">
        <f>WID!J7</f>
        <v>4.34762E-3</v>
      </c>
      <c r="E7" s="112">
        <f t="shared" si="1"/>
        <v>993942453.52502978</v>
      </c>
      <c r="F7" s="110">
        <f t="shared" si="2"/>
        <v>10718453307.11253</v>
      </c>
      <c r="G7" s="112">
        <f t="shared" si="3"/>
        <v>2.5543439464840221</v>
      </c>
      <c r="H7" s="112">
        <f t="shared" si="8"/>
        <v>11.038741224848636</v>
      </c>
      <c r="I7" s="112">
        <f t="shared" si="9"/>
        <v>48.807846258033123</v>
      </c>
      <c r="J7" s="112">
        <f t="shared" si="4"/>
        <v>1.7593661583000384</v>
      </c>
      <c r="K7" s="112">
        <f t="shared" si="10"/>
        <v>7.3443253826839303</v>
      </c>
      <c r="L7" s="112">
        <f t="shared" si="11"/>
        <v>32.323211517669556</v>
      </c>
      <c r="N7" s="77" t="s">
        <v>111</v>
      </c>
      <c r="O7" s="72">
        <f>GSYH!B15*1000</f>
        <v>1002756496347.6454</v>
      </c>
      <c r="Q7" s="109">
        <v>6</v>
      </c>
      <c r="R7" s="122">
        <f t="shared" si="5"/>
        <v>1442182325.0892093</v>
      </c>
      <c r="S7" s="113">
        <f t="shared" si="6"/>
        <v>11166693178.676708</v>
      </c>
      <c r="T7" s="123">
        <f t="shared" si="7"/>
        <v>1.5677449965180628</v>
      </c>
      <c r="U7" s="112">
        <f t="shared" si="12"/>
        <v>6.4538247092015917</v>
      </c>
      <c r="V7" s="112">
        <f t="shared" si="13"/>
        <v>28.349761054712801</v>
      </c>
    </row>
    <row r="8" spans="1:22" x14ac:dyDescent="0.2">
      <c r="A8" s="108">
        <v>7</v>
      </c>
      <c r="B8" s="125">
        <v>11890.42</v>
      </c>
      <c r="C8" s="110">
        <f t="shared" si="0"/>
        <v>10629604452.275</v>
      </c>
      <c r="D8" s="111">
        <f>WID!J8</f>
        <v>5.772073333333334E-3</v>
      </c>
      <c r="E8" s="112">
        <f t="shared" si="1"/>
        <v>1319597557.0219409</v>
      </c>
      <c r="F8" s="110">
        <f t="shared" si="2"/>
        <v>11949202009.29694</v>
      </c>
      <c r="G8" s="112">
        <f t="shared" si="3"/>
        <v>2.7920855038350489</v>
      </c>
      <c r="H8" s="112">
        <f t="shared" si="8"/>
        <v>13.830826728683684</v>
      </c>
      <c r="I8" s="112">
        <f t="shared" si="9"/>
        <v>62.173919883830791</v>
      </c>
      <c r="J8" s="112">
        <f t="shared" si="4"/>
        <v>1.9613857551534459</v>
      </c>
      <c r="K8" s="112">
        <f t="shared" si="10"/>
        <v>9.3057111378373758</v>
      </c>
      <c r="L8" s="112">
        <f t="shared" si="11"/>
        <v>41.625091301303257</v>
      </c>
      <c r="N8" s="77" t="s">
        <v>112</v>
      </c>
      <c r="O8" s="72">
        <f>GSYH!V15*1000</f>
        <v>150831396268.69254</v>
      </c>
      <c r="Q8" s="109">
        <v>7</v>
      </c>
      <c r="R8" s="122">
        <f t="shared" si="5"/>
        <v>1914698649.0199444</v>
      </c>
      <c r="S8" s="113">
        <f t="shared" si="6"/>
        <v>12544303101.294945</v>
      </c>
      <c r="T8" s="123">
        <f t="shared" si="7"/>
        <v>1.7611541847871999</v>
      </c>
      <c r="U8" s="112">
        <f t="shared" si="12"/>
        <v>8.2149788939887909</v>
      </c>
      <c r="V8" s="112">
        <f t="shared" si="13"/>
        <v>36.672009007975959</v>
      </c>
    </row>
    <row r="9" spans="1:22" x14ac:dyDescent="0.2">
      <c r="A9" s="108">
        <v>8</v>
      </c>
      <c r="B9" s="125">
        <v>13032.43</v>
      </c>
      <c r="C9" s="110">
        <f t="shared" si="0"/>
        <v>11650519994.4125</v>
      </c>
      <c r="D9" s="111">
        <f>WID!J9</f>
        <v>8.2511900000000003E-3</v>
      </c>
      <c r="E9" s="112">
        <f t="shared" si="1"/>
        <v>1886367261.4214652</v>
      </c>
      <c r="F9" s="110">
        <f t="shared" si="2"/>
        <v>13536887255.833965</v>
      </c>
      <c r="G9" s="112">
        <f t="shared" si="3"/>
        <v>3.060250090639776</v>
      </c>
      <c r="H9" s="112">
        <f t="shared" si="8"/>
        <v>16.891076819323459</v>
      </c>
      <c r="I9" s="112">
        <f t="shared" si="9"/>
        <v>76.804758870017849</v>
      </c>
      <c r="J9" s="112">
        <f t="shared" si="4"/>
        <v>2.2219942228822656</v>
      </c>
      <c r="K9" s="112">
        <f t="shared" si="10"/>
        <v>11.527705360719642</v>
      </c>
      <c r="L9" s="112">
        <f t="shared" si="11"/>
        <v>52.083541246392542</v>
      </c>
      <c r="N9" s="77" t="s">
        <v>113</v>
      </c>
      <c r="O9" s="72">
        <f>GSYH!J15*1000</f>
        <v>3165081031.6966057</v>
      </c>
      <c r="Q9" s="109">
        <v>8</v>
      </c>
      <c r="R9" s="122">
        <f t="shared" si="5"/>
        <v>2737065424.0602522</v>
      </c>
      <c r="S9" s="113">
        <f t="shared" si="6"/>
        <v>14387585418.472752</v>
      </c>
      <c r="T9" s="123">
        <f t="shared" si="7"/>
        <v>2.0199413282760101</v>
      </c>
      <c r="U9" s="112">
        <f t="shared" si="12"/>
        <v>10.234920222264801</v>
      </c>
      <c r="V9" s="112">
        <f t="shared" si="13"/>
        <v>46.124747790633975</v>
      </c>
    </row>
    <row r="10" spans="1:22" x14ac:dyDescent="0.2">
      <c r="A10" s="108">
        <v>9</v>
      </c>
      <c r="B10" s="125">
        <v>14213.25</v>
      </c>
      <c r="C10" s="110">
        <f t="shared" si="0"/>
        <v>12706130269.6875</v>
      </c>
      <c r="D10" s="111">
        <f>WID!J10</f>
        <v>1.1358956666666668E-2</v>
      </c>
      <c r="E10" s="112">
        <f t="shared" si="1"/>
        <v>2596857420.5545015</v>
      </c>
      <c r="F10" s="110">
        <f t="shared" si="2"/>
        <v>15302987690.242001</v>
      </c>
      <c r="G10" s="112">
        <f t="shared" si="3"/>
        <v>3.3375279668324169</v>
      </c>
      <c r="H10" s="112">
        <f t="shared" si="8"/>
        <v>20.228604786155877</v>
      </c>
      <c r="I10" s="112">
        <f t="shared" si="9"/>
        <v>92.799204013698343</v>
      </c>
      <c r="J10" s="112">
        <f t="shared" si="4"/>
        <v>2.5118884125966163</v>
      </c>
      <c r="K10" s="112">
        <f t="shared" si="10"/>
        <v>14.039593773316259</v>
      </c>
      <c r="L10" s="112">
        <f t="shared" si="11"/>
        <v>63.918247835089744</v>
      </c>
      <c r="N10" s="77" t="s">
        <v>114</v>
      </c>
      <c r="O10" s="72">
        <f>GSYH!N15*1000</f>
        <v>136337706735.48999</v>
      </c>
      <c r="Q10" s="109">
        <v>9</v>
      </c>
      <c r="R10" s="122">
        <f t="shared" si="5"/>
        <v>3767966504.9201427</v>
      </c>
      <c r="S10" s="113">
        <f t="shared" si="6"/>
        <v>16474096774.607643</v>
      </c>
      <c r="T10" s="123">
        <f t="shared" si="7"/>
        <v>2.3128765496900754</v>
      </c>
      <c r="U10" s="112">
        <f t="shared" si="12"/>
        <v>12.547796771954877</v>
      </c>
      <c r="V10" s="112">
        <f t="shared" si="13"/>
        <v>56.956792485549187</v>
      </c>
    </row>
    <row r="11" spans="1:22" x14ac:dyDescent="0.2">
      <c r="A11" s="108">
        <v>10</v>
      </c>
      <c r="B11" s="125">
        <v>15521.91</v>
      </c>
      <c r="C11" s="110">
        <f t="shared" si="0"/>
        <v>13876024870.762501</v>
      </c>
      <c r="D11" s="111">
        <f>WID!J11</f>
        <v>1.4584683333333331E-2</v>
      </c>
      <c r="E11" s="112">
        <f t="shared" si="1"/>
        <v>3334315311.8761392</v>
      </c>
      <c r="F11" s="110">
        <f t="shared" si="2"/>
        <v>17210340182.638641</v>
      </c>
      <c r="G11" s="112">
        <f t="shared" si="3"/>
        <v>3.6448249853943158</v>
      </c>
      <c r="H11" s="112">
        <f t="shared" si="8"/>
        <v>23.873429771550192</v>
      </c>
      <c r="I11" s="112">
        <f t="shared" si="9"/>
        <v>110.25508639426518</v>
      </c>
      <c r="J11" s="112">
        <f t="shared" si="4"/>
        <v>2.8249682321303822</v>
      </c>
      <c r="K11" s="112">
        <f t="shared" si="10"/>
        <v>16.86456200544664</v>
      </c>
      <c r="L11" s="112">
        <f t="shared" si="11"/>
        <v>77.260389446907254</v>
      </c>
      <c r="N11" s="77" t="s">
        <v>137</v>
      </c>
      <c r="O11" s="74">
        <f>O7-O8-O9-O10</f>
        <v>712422312311.76624</v>
      </c>
      <c r="Q11" s="109">
        <v>10</v>
      </c>
      <c r="R11" s="122">
        <f t="shared" si="5"/>
        <v>4837997000.739831</v>
      </c>
      <c r="S11" s="113">
        <f t="shared" si="6"/>
        <v>18714021871.502331</v>
      </c>
      <c r="T11" s="123">
        <f t="shared" si="7"/>
        <v>2.6273502535021853</v>
      </c>
      <c r="U11" s="112">
        <f t="shared" si="12"/>
        <v>15.175147025457061</v>
      </c>
      <c r="V11" s="112">
        <f t="shared" si="13"/>
        <v>69.307359493529844</v>
      </c>
    </row>
    <row r="12" spans="1:22" x14ac:dyDescent="0.2">
      <c r="A12" s="108">
        <v>11</v>
      </c>
      <c r="B12" s="125">
        <v>16896.32</v>
      </c>
      <c r="C12" s="110">
        <f t="shared" si="0"/>
        <v>15104697588.4</v>
      </c>
      <c r="D12" s="111">
        <f>WID!J12</f>
        <v>1.7904440000000001E-2</v>
      </c>
      <c r="E12" s="112">
        <f t="shared" si="1"/>
        <v>4093270116.1995955</v>
      </c>
      <c r="F12" s="110">
        <f t="shared" si="2"/>
        <v>19197967704.599594</v>
      </c>
      <c r="G12" s="112">
        <f t="shared" si="3"/>
        <v>3.967561292213245</v>
      </c>
      <c r="H12" s="112">
        <f t="shared" si="8"/>
        <v>27.840991063763436</v>
      </c>
      <c r="I12" s="112">
        <f t="shared" si="9"/>
        <v>129.28605208828407</v>
      </c>
      <c r="J12" s="112">
        <f t="shared" si="4"/>
        <v>3.1512246888453967</v>
      </c>
      <c r="K12" s="112">
        <f t="shared" si="10"/>
        <v>20.015786694292036</v>
      </c>
      <c r="L12" s="112">
        <f t="shared" si="11"/>
        <v>92.200871749346689</v>
      </c>
      <c r="N12" s="77" t="s">
        <v>138</v>
      </c>
      <c r="O12" s="74">
        <f>O11-O3</f>
        <v>331717658187.51624</v>
      </c>
      <c r="Q12" s="109">
        <v>11</v>
      </c>
      <c r="R12" s="122">
        <f t="shared" si="5"/>
        <v>5939218907.9588938</v>
      </c>
      <c r="S12" s="113">
        <f t="shared" si="6"/>
        <v>21043916496.358894</v>
      </c>
      <c r="T12" s="123">
        <f t="shared" si="7"/>
        <v>2.9544552058893574</v>
      </c>
      <c r="U12" s="112">
        <f t="shared" si="12"/>
        <v>18.129602231346418</v>
      </c>
      <c r="V12" s="112">
        <f t="shared" si="13"/>
        <v>83.261873142008682</v>
      </c>
    </row>
    <row r="13" spans="1:22" x14ac:dyDescent="0.2">
      <c r="A13" s="108">
        <v>12</v>
      </c>
      <c r="B13" s="125">
        <v>18371.96</v>
      </c>
      <c r="C13" s="110">
        <f t="shared" si="0"/>
        <v>16423866256.450001</v>
      </c>
      <c r="D13" s="111">
        <f>WID!J13</f>
        <v>2.1921813333333331E-2</v>
      </c>
      <c r="E13" s="112">
        <f t="shared" si="1"/>
        <v>5011712369.1240368</v>
      </c>
      <c r="F13" s="110">
        <f t="shared" si="2"/>
        <v>21435578625.574036</v>
      </c>
      <c r="G13" s="112">
        <f t="shared" si="3"/>
        <v>4.314068232496191</v>
      </c>
      <c r="H13" s="112">
        <f t="shared" si="8"/>
        <v>32.15505929625963</v>
      </c>
      <c r="I13" s="112">
        <f t="shared" si="9"/>
        <v>149.99012590005765</v>
      </c>
      <c r="J13" s="112">
        <f t="shared" si="4"/>
        <v>3.5185143356820965</v>
      </c>
      <c r="K13" s="112">
        <f t="shared" si="10"/>
        <v>23.534301029974131</v>
      </c>
      <c r="L13" s="112">
        <f t="shared" si="11"/>
        <v>108.87521931066541</v>
      </c>
      <c r="N13" s="77"/>
      <c r="O13" s="98">
        <f>O12-O5</f>
        <v>103100057402.48218</v>
      </c>
      <c r="Q13" s="109">
        <v>12</v>
      </c>
      <c r="R13" s="122">
        <f t="shared" si="5"/>
        <v>7271852582.1572018</v>
      </c>
      <c r="S13" s="113">
        <f t="shared" si="6"/>
        <v>23695718838.607201</v>
      </c>
      <c r="T13" s="123">
        <f t="shared" si="7"/>
        <v>3.326754308881934</v>
      </c>
      <c r="U13" s="112">
        <f t="shared" si="12"/>
        <v>21.456356540228352</v>
      </c>
      <c r="V13" s="112">
        <f t="shared" si="13"/>
        <v>98.964896928936923</v>
      </c>
    </row>
    <row r="14" spans="1:22" x14ac:dyDescent="0.2">
      <c r="A14" s="108">
        <v>13</v>
      </c>
      <c r="B14" s="125">
        <v>20052.28</v>
      </c>
      <c r="C14" s="110">
        <f t="shared" si="0"/>
        <v>17926011424.849998</v>
      </c>
      <c r="D14" s="111">
        <f>WID!J14</f>
        <v>2.6879150000000001E-2</v>
      </c>
      <c r="E14" s="112">
        <f t="shared" si="1"/>
        <v>6145046784.1410484</v>
      </c>
      <c r="F14" s="110">
        <f t="shared" si="2"/>
        <v>24071058208.991047</v>
      </c>
      <c r="G14" s="112">
        <f t="shared" si="3"/>
        <v>4.7086377358277893</v>
      </c>
      <c r="H14" s="112">
        <f t="shared" si="8"/>
        <v>36.863697032087416</v>
      </c>
      <c r="I14" s="112">
        <f t="shared" si="9"/>
        <v>172.54689082086765</v>
      </c>
      <c r="J14" s="112">
        <f t="shared" si="4"/>
        <v>3.9511116010802398</v>
      </c>
      <c r="K14" s="112">
        <f t="shared" si="10"/>
        <v>27.48541263105437</v>
      </c>
      <c r="L14" s="112">
        <f t="shared" si="11"/>
        <v>127.54928415257126</v>
      </c>
      <c r="N14" s="77" t="s">
        <v>139</v>
      </c>
      <c r="O14" s="73">
        <f>O3/O11</f>
        <v>0.53438058795335452</v>
      </c>
      <c r="Q14" s="109">
        <v>13</v>
      </c>
      <c r="R14" s="122">
        <f t="shared" si="5"/>
        <v>8916288692.0709782</v>
      </c>
      <c r="S14" s="113">
        <f t="shared" si="6"/>
        <v>26842300116.920975</v>
      </c>
      <c r="T14" s="123">
        <f t="shared" si="7"/>
        <v>3.7685177724499739</v>
      </c>
      <c r="U14" s="112">
        <f t="shared" si="12"/>
        <v>25.224874312678327</v>
      </c>
      <c r="V14" s="112">
        <f t="shared" si="13"/>
        <v>116.7030771322667</v>
      </c>
    </row>
    <row r="15" spans="1:22" x14ac:dyDescent="0.2">
      <c r="A15" s="108">
        <v>14</v>
      </c>
      <c r="B15" s="125">
        <v>21986.53</v>
      </c>
      <c r="C15" s="110">
        <f t="shared" si="0"/>
        <v>19655160808.287498</v>
      </c>
      <c r="D15" s="111">
        <f>WID!J15</f>
        <v>3.2753883333333331E-2</v>
      </c>
      <c r="E15" s="112">
        <f t="shared" si="1"/>
        <v>7488114224.0595798</v>
      </c>
      <c r="F15" s="110">
        <f t="shared" si="2"/>
        <v>27143275032.347076</v>
      </c>
      <c r="G15" s="112">
        <f t="shared" si="3"/>
        <v>5.1628345922712908</v>
      </c>
      <c r="H15" s="112">
        <f t="shared" si="8"/>
        <v>42.026531624358704</v>
      </c>
      <c r="I15" s="112">
        <f t="shared" si="9"/>
        <v>197.22557164111527</v>
      </c>
      <c r="J15" s="112">
        <f t="shared" si="4"/>
        <v>4.4553965156197197</v>
      </c>
      <c r="K15" s="112">
        <f t="shared" si="10"/>
        <v>31.940809146674091</v>
      </c>
      <c r="L15" s="112">
        <f t="shared" si="11"/>
        <v>148.56555444432115</v>
      </c>
      <c r="Q15" s="109">
        <v>14</v>
      </c>
      <c r="R15" s="122">
        <f t="shared" si="5"/>
        <v>10865041475.880451</v>
      </c>
      <c r="S15" s="113">
        <f t="shared" si="6"/>
        <v>30520202284.16795</v>
      </c>
      <c r="T15" s="123">
        <f t="shared" si="7"/>
        <v>4.2848758946015559</v>
      </c>
      <c r="U15" s="112">
        <f t="shared" si="12"/>
        <v>29.509750207279883</v>
      </c>
      <c r="V15" s="112">
        <f t="shared" si="13"/>
        <v>136.83656129989552</v>
      </c>
    </row>
    <row r="16" spans="1:22" x14ac:dyDescent="0.2">
      <c r="A16" s="108">
        <v>15</v>
      </c>
      <c r="B16" s="125">
        <v>24119.63</v>
      </c>
      <c r="C16" s="110">
        <f t="shared" si="0"/>
        <v>21562074883.412498</v>
      </c>
      <c r="D16" s="111">
        <f>WID!J16</f>
        <v>4.0736040000000001E-2</v>
      </c>
      <c r="E16" s="112">
        <f t="shared" si="1"/>
        <v>9312975730.2831783</v>
      </c>
      <c r="F16" s="110">
        <f t="shared" si="2"/>
        <v>30875050613.695679</v>
      </c>
      <c r="G16" s="112">
        <f t="shared" si="3"/>
        <v>5.6637250224016435</v>
      </c>
      <c r="H16" s="112">
        <f t="shared" si="8"/>
        <v>47.690256646760346</v>
      </c>
      <c r="I16" s="112">
        <f t="shared" si="9"/>
        <v>224.29197067779762</v>
      </c>
      <c r="J16" s="112">
        <f t="shared" si="4"/>
        <v>5.0679438188615435</v>
      </c>
      <c r="K16" s="112">
        <f t="shared" si="10"/>
        <v>37.008752965535635</v>
      </c>
      <c r="L16" s="112">
        <f t="shared" si="11"/>
        <v>172.3739052805243</v>
      </c>
      <c r="Q16" s="109">
        <v>15</v>
      </c>
      <c r="R16" s="122">
        <f t="shared" si="5"/>
        <v>13512863792.63299</v>
      </c>
      <c r="S16" s="113">
        <f t="shared" si="6"/>
        <v>35074938676.045486</v>
      </c>
      <c r="T16" s="123">
        <f t="shared" si="7"/>
        <v>4.9243369306099742</v>
      </c>
      <c r="U16" s="112">
        <f t="shared" si="12"/>
        <v>34.434087137889854</v>
      </c>
      <c r="V16" s="112">
        <f t="shared" si="13"/>
        <v>159.85959336292436</v>
      </c>
    </row>
    <row r="17" spans="1:22" x14ac:dyDescent="0.2">
      <c r="A17" s="108">
        <v>16</v>
      </c>
      <c r="B17" s="125">
        <v>26864.99</v>
      </c>
      <c r="C17" s="110">
        <f t="shared" si="0"/>
        <v>24016327204.112499</v>
      </c>
      <c r="D17" s="111">
        <f>WID!J17</f>
        <v>5.1610286666666672E-2</v>
      </c>
      <c r="E17" s="112">
        <f t="shared" si="1"/>
        <v>11799019913.561167</v>
      </c>
      <c r="F17" s="110">
        <f t="shared" si="2"/>
        <v>35815347117.673668</v>
      </c>
      <c r="G17" s="112">
        <f t="shared" si="3"/>
        <v>6.3083851655091703</v>
      </c>
      <c r="H17" s="112">
        <f t="shared" si="8"/>
        <v>53.998641812269518</v>
      </c>
      <c r="I17" s="112">
        <f t="shared" si="9"/>
        <v>254.22224614757468</v>
      </c>
      <c r="J17" s="112">
        <f t="shared" si="4"/>
        <v>5.8788621698608603</v>
      </c>
      <c r="K17" s="112">
        <f t="shared" si="10"/>
        <v>42.887615135396494</v>
      </c>
      <c r="L17" s="112">
        <f t="shared" si="11"/>
        <v>199.74092025233034</v>
      </c>
      <c r="Q17" s="109">
        <v>16</v>
      </c>
      <c r="R17" s="122">
        <f t="shared" si="5"/>
        <v>17120043431.453062</v>
      </c>
      <c r="S17" s="113">
        <f t="shared" si="6"/>
        <v>41136370635.565559</v>
      </c>
      <c r="T17" s="123">
        <f t="shared" si="7"/>
        <v>5.7753301005860456</v>
      </c>
      <c r="U17" s="112">
        <f t="shared" si="12"/>
        <v>40.209417238475901</v>
      </c>
      <c r="V17" s="112">
        <f t="shared" si="13"/>
        <v>186.60876094091438</v>
      </c>
    </row>
    <row r="18" spans="1:22" x14ac:dyDescent="0.2">
      <c r="A18" s="108">
        <v>17</v>
      </c>
      <c r="B18" s="125">
        <v>30484.59</v>
      </c>
      <c r="C18" s="110">
        <f t="shared" si="0"/>
        <v>27252118393.612499</v>
      </c>
      <c r="D18" s="111">
        <f>WID!J18</f>
        <v>6.6442846666666666E-2</v>
      </c>
      <c r="E18" s="112">
        <f t="shared" si="1"/>
        <v>15190004194.26123</v>
      </c>
      <c r="F18" s="110">
        <f t="shared" si="2"/>
        <v>42442122587.873734</v>
      </c>
      <c r="G18" s="112">
        <f t="shared" si="3"/>
        <v>7.1583326601881927</v>
      </c>
      <c r="H18" s="112">
        <f t="shared" si="8"/>
        <v>61.156974472457712</v>
      </c>
      <c r="I18" s="112">
        <f t="shared" si="9"/>
        <v>287.8890407118181</v>
      </c>
      <c r="J18" s="112">
        <f t="shared" si="4"/>
        <v>6.9666053513501351</v>
      </c>
      <c r="K18" s="112">
        <f t="shared" si="10"/>
        <v>49.854220486746627</v>
      </c>
      <c r="L18" s="112">
        <f t="shared" si="11"/>
        <v>231.85458905535782</v>
      </c>
      <c r="Q18" s="109">
        <v>17</v>
      </c>
      <c r="R18" s="122">
        <f t="shared" si="5"/>
        <v>22040265499.578884</v>
      </c>
      <c r="S18" s="113">
        <f t="shared" si="6"/>
        <v>49292383893.191383</v>
      </c>
      <c r="T18" s="123">
        <f t="shared" si="7"/>
        <v>6.9203914693889743</v>
      </c>
      <c r="U18" s="112">
        <f t="shared" si="12"/>
        <v>47.129808707864875</v>
      </c>
      <c r="V18" s="112">
        <f t="shared" si="13"/>
        <v>218.34806486585194</v>
      </c>
    </row>
    <row r="19" spans="1:22" x14ac:dyDescent="0.2">
      <c r="A19" s="108">
        <v>18</v>
      </c>
      <c r="B19" s="125">
        <v>35740.85</v>
      </c>
      <c r="C19" s="110">
        <f t="shared" si="0"/>
        <v>31951024294.1875</v>
      </c>
      <c r="D19" s="111">
        <f>WID!J19</f>
        <v>8.997130333333335E-2</v>
      </c>
      <c r="E19" s="112">
        <f t="shared" si="1"/>
        <v>20569023507.569206</v>
      </c>
      <c r="F19" s="110">
        <f t="shared" si="2"/>
        <v>52520047801.756706</v>
      </c>
      <c r="G19" s="112">
        <f t="shared" si="3"/>
        <v>8.3925975011600009</v>
      </c>
      <c r="H19" s="112">
        <f t="shared" si="8"/>
        <v>69.549571973617716</v>
      </c>
      <c r="I19" s="112">
        <f t="shared" si="9"/>
        <v>326.76636611518859</v>
      </c>
      <c r="J19" s="112">
        <f t="shared" si="4"/>
        <v>8.6208328839194692</v>
      </c>
      <c r="K19" s="112">
        <f t="shared" si="10"/>
        <v>58.475053370666096</v>
      </c>
      <c r="L19" s="112">
        <f t="shared" si="11"/>
        <v>270.82318464353182</v>
      </c>
      <c r="Q19" s="109">
        <v>18</v>
      </c>
      <c r="R19" s="122">
        <f t="shared" si="5"/>
        <v>29845070045.812012</v>
      </c>
      <c r="S19" s="113">
        <f t="shared" si="6"/>
        <v>61796094339.999512</v>
      </c>
      <c r="T19" s="123">
        <f t="shared" si="7"/>
        <v>8.6758466589634615</v>
      </c>
      <c r="U19" s="112">
        <f t="shared" si="12"/>
        <v>55.805655366828333</v>
      </c>
      <c r="V19" s="112">
        <f t="shared" si="13"/>
        <v>257.33866018673302</v>
      </c>
    </row>
    <row r="20" spans="1:22" x14ac:dyDescent="0.2">
      <c r="A20" s="108">
        <v>19</v>
      </c>
      <c r="B20" s="125">
        <v>44380.06</v>
      </c>
      <c r="C20" s="110">
        <f t="shared" si="0"/>
        <v>39674164862.824997</v>
      </c>
      <c r="D20" s="111">
        <f>WID!J20</f>
        <v>0.14321401333333333</v>
      </c>
      <c r="E20" s="112">
        <f t="shared" si="1"/>
        <v>32741244127.062546</v>
      </c>
      <c r="F20" s="110">
        <f t="shared" si="2"/>
        <v>72415408989.887543</v>
      </c>
      <c r="G20" s="112">
        <f t="shared" si="3"/>
        <v>10.421240139989141</v>
      </c>
      <c r="H20" s="112">
        <f t="shared" si="8"/>
        <v>79.970812113606854</v>
      </c>
      <c r="I20" s="112">
        <f t="shared" si="9"/>
        <v>373.80096021806139</v>
      </c>
      <c r="J20" s="112">
        <f t="shared" si="4"/>
        <v>11.886530291802568</v>
      </c>
      <c r="K20" s="112">
        <f t="shared" si="10"/>
        <v>70.361583662468661</v>
      </c>
      <c r="L20" s="112">
        <f t="shared" si="11"/>
        <v>322.09159258283694</v>
      </c>
      <c r="Q20" s="109">
        <v>19</v>
      </c>
      <c r="R20" s="122">
        <f t="shared" si="5"/>
        <v>47506617122.569061</v>
      </c>
      <c r="S20" s="113">
        <f t="shared" si="6"/>
        <v>87180781985.394058</v>
      </c>
      <c r="T20" s="123">
        <f t="shared" si="7"/>
        <v>12.239723306011916</v>
      </c>
      <c r="U20" s="112">
        <f t="shared" si="12"/>
        <v>68.045378672840243</v>
      </c>
      <c r="V20" s="112">
        <f t="shared" si="13"/>
        <v>309.62758509917143</v>
      </c>
    </row>
    <row r="21" spans="1:22" x14ac:dyDescent="0.2">
      <c r="A21" s="108">
        <v>20</v>
      </c>
      <c r="B21" s="125">
        <v>85296.62</v>
      </c>
      <c r="C21" s="110">
        <f t="shared" si="0"/>
        <v>76252086277.524994</v>
      </c>
      <c r="D21" s="111">
        <f>WID!J21</f>
        <v>0.45627193333333327</v>
      </c>
      <c r="E21" s="112">
        <f t="shared" si="1"/>
        <v>104311794704.21565</v>
      </c>
      <c r="F21" s="110">
        <f t="shared" si="2"/>
        <v>180563880981.74066</v>
      </c>
      <c r="G21" s="112">
        <f t="shared" si="3"/>
        <v>20.029187886393135</v>
      </c>
      <c r="H21" s="112">
        <f t="shared" si="8"/>
        <v>99.999999999999986</v>
      </c>
      <c r="I21" s="112">
        <f t="shared" si="9"/>
        <v>449.92703028401706</v>
      </c>
      <c r="J21" s="112">
        <f t="shared" si="4"/>
        <v>29.638416337531307</v>
      </c>
      <c r="K21" s="112">
        <f t="shared" si="10"/>
        <v>99.999999999999972</v>
      </c>
      <c r="L21" s="112">
        <f t="shared" si="11"/>
        <v>425.9039591561716</v>
      </c>
      <c r="Q21" s="109">
        <v>20</v>
      </c>
      <c r="R21" s="122">
        <f t="shared" si="5"/>
        <v>151353457222.02383</v>
      </c>
      <c r="S21" s="113">
        <f t="shared" si="6"/>
        <v>227605543499.54883</v>
      </c>
      <c r="T21" s="123">
        <f t="shared" si="7"/>
        <v>31.954621327159739</v>
      </c>
      <c r="U21" s="112">
        <f t="shared" si="12"/>
        <v>99.999999999999986</v>
      </c>
      <c r="V21" s="112">
        <f t="shared" si="13"/>
        <v>420.11344668210057</v>
      </c>
    </row>
    <row r="22" spans="1:22" x14ac:dyDescent="0.2">
      <c r="A22" s="109"/>
      <c r="B22" s="109"/>
      <c r="C22" s="114">
        <f>SUM(C2:C21)</f>
        <v>380704832917</v>
      </c>
      <c r="D22" s="115">
        <f>SUM(D2:D21)</f>
        <v>0.99956258333333337</v>
      </c>
      <c r="E22" s="120">
        <f>SUM(E2:E21)</f>
        <v>228517599636.15732</v>
      </c>
      <c r="F22" s="116">
        <f>SUM(F2:F21)</f>
        <v>609222432553.15747</v>
      </c>
      <c r="G22" s="116">
        <f>SUM(G2:G21)</f>
        <v>99.999999999999986</v>
      </c>
      <c r="H22" s="108" t="s">
        <v>91</v>
      </c>
      <c r="I22" s="110">
        <f>SUM(I2:I21)</f>
        <v>3045.6422579542268</v>
      </c>
      <c r="J22" s="114">
        <f>SUM(J2:J21)</f>
        <v>99.999999999999972</v>
      </c>
      <c r="K22" s="108" t="s">
        <v>91</v>
      </c>
      <c r="L22" s="110">
        <f>SUM(L2:L21)</f>
        <v>2424.2602760691088</v>
      </c>
      <c r="Q22" s="109"/>
      <c r="R22" s="126">
        <f>SUM(R2:R21)</f>
        <v>331572559355.19739</v>
      </c>
      <c r="S22" s="126">
        <f>SUM(S2:S21)</f>
        <v>712277392272.19739</v>
      </c>
      <c r="T22" s="108"/>
      <c r="U22" s="108" t="s">
        <v>91</v>
      </c>
      <c r="V22" s="113">
        <f>SUM(V2:V21)</f>
        <v>2274.4825853600241</v>
      </c>
    </row>
    <row r="23" spans="1:22" x14ac:dyDescent="0.2">
      <c r="A23" s="109"/>
      <c r="B23" s="109"/>
      <c r="C23" s="109"/>
      <c r="D23" s="109"/>
      <c r="E23" s="109"/>
      <c r="F23" s="109"/>
      <c r="G23" s="109"/>
      <c r="H23" s="108" t="s">
        <v>92</v>
      </c>
      <c r="I23" s="110">
        <f>5000-I22</f>
        <v>1954.3577420457732</v>
      </c>
      <c r="J23" s="109"/>
      <c r="K23" s="108" t="s">
        <v>92</v>
      </c>
      <c r="L23" s="110">
        <f>5000-L22</f>
        <v>2575.7397239308912</v>
      </c>
      <c r="Q23" s="109"/>
      <c r="R23" s="108"/>
      <c r="S23" s="108"/>
      <c r="T23" s="108"/>
      <c r="U23" s="108" t="s">
        <v>92</v>
      </c>
      <c r="V23" s="113">
        <f>5000-V22</f>
        <v>2725.5174146399759</v>
      </c>
    </row>
    <row r="24" spans="1:22" x14ac:dyDescent="0.2">
      <c r="A24" s="109"/>
      <c r="B24" s="109"/>
      <c r="C24" s="109"/>
      <c r="D24" s="109"/>
      <c r="E24" s="109"/>
      <c r="F24" s="109"/>
      <c r="G24" s="109"/>
      <c r="H24" s="108" t="s">
        <v>100</v>
      </c>
      <c r="I24" s="117">
        <f>I23/(I23+I22)</f>
        <v>0.39087154840915461</v>
      </c>
      <c r="J24" s="109"/>
      <c r="K24" s="108" t="s">
        <v>100</v>
      </c>
      <c r="L24" s="117">
        <f>L23/(L23+L22)</f>
        <v>0.5151479447861782</v>
      </c>
      <c r="Q24" s="109"/>
      <c r="R24" s="108"/>
      <c r="S24" s="108"/>
      <c r="T24" s="108"/>
      <c r="U24" s="108" t="s">
        <v>100</v>
      </c>
      <c r="V24" s="121">
        <f>V23/(V23+V22)</f>
        <v>0.54510348292799515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Ozet</vt:lpstr>
      <vt:lpstr>WID</vt:lpstr>
      <vt:lpstr>Yuzde 5 Gelir</vt:lpstr>
      <vt:lpstr>Nufus</vt:lpstr>
      <vt:lpstr>GSYH</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'Yuzde 5 Gelir'!Print_Area</vt:lpstr>
      <vt:lpstr>'Yuzde 5 Gelir'!Print_Titles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Hasan Tekguc</dc:creator>
  <cp:lastModifiedBy>Hasan Tekguc</cp:lastModifiedBy>
  <cp:lastPrinted>2022-04-06T14:37:49Z</cp:lastPrinted>
  <dcterms:created xsi:type="dcterms:W3CDTF">2008-03-19T14:49:48Z</dcterms:created>
  <dcterms:modified xsi:type="dcterms:W3CDTF">2024-05-15T13:00:39Z</dcterms:modified>
</cp:coreProperties>
</file>